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LEN-MP1AKZON\Downloads\"/>
    </mc:Choice>
  </mc:AlternateContent>
  <bookViews>
    <workbookView xWindow="0" yWindow="0" windowWidth="28800" windowHeight="11730" activeTab="3"/>
  </bookViews>
  <sheets>
    <sheet name="ACTA DE APERTURA" sheetId="61" r:id="rId1"/>
    <sheet name="VERIFICACIÓN JURÍDICA" sheetId="58" r:id="rId2"/>
    <sheet name="VERIFICACIÓN FINANCIERA" sheetId="59" r:id="rId3"/>
    <sheet name="VERIFICACION TECNICA" sheetId="57" r:id="rId4"/>
    <sheet name="VTE" sheetId="33" r:id="rId5"/>
    <sheet name="CORREC. ARITM." sheetId="56" state="hidden" r:id="rId6"/>
    <sheet name="PROPUESTA ECONOMICA" sheetId="32" state="hidden" r:id="rId7"/>
  </sheets>
  <externalReferences>
    <externalReference r:id="rId8"/>
    <externalReference r:id="rId9"/>
    <externalReference r:id="rId10"/>
  </externalReferences>
  <definedNames>
    <definedName name="_xlnm.Print_Area" localSheetId="3">'VERIFICACION TECNICA'!$A$1:$L$68</definedName>
    <definedName name="ELECTRICA">'[1]3.PRESUP. ELECTRICO'!$A$4:$G$212</definedName>
    <definedName name="Export" localSheetId="5" hidden="1">{"'Hoja1'!$A$1:$I$70"}</definedName>
    <definedName name="Export" localSheetId="3" hidden="1">{"'Hoja1'!$A$1:$I$70"}</definedName>
    <definedName name="Export" hidden="1">{"'Hoja1'!$A$1:$I$70"}</definedName>
    <definedName name="formula" localSheetId="5">'[2]VERIFICACION TECNICA'!$A$34:$B$37</definedName>
    <definedName name="formula" localSheetId="3">'VERIFICACION TECNICA'!$A$37:$B$40</definedName>
    <definedName name="formula">#REF!</definedName>
    <definedName name="HTML_CodePage" hidden="1">1252</definedName>
    <definedName name="HTML_Control" localSheetId="5" hidden="1">{"'Hoja1'!$A$1:$I$70"}</definedName>
    <definedName name="HTML_Control" localSheetId="3"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'[3]Planes Validar'!$B$2:$B$7</definedName>
    <definedName name="SELECCION">[3]Soluciones!$B$7</definedName>
    <definedName name="_xlnm.Print_Titles" localSheetId="3">'VERIFICACION TECNICA'!$A:$B,'VERIFICACION TECNICA'!$1:$11</definedName>
  </definedName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L16" i="57" l="1"/>
  <c r="D13" i="33"/>
  <c r="J17" i="57" l="1"/>
  <c r="J16" i="57"/>
  <c r="S53" i="33"/>
  <c r="S41" i="33"/>
  <c r="S29" i="33"/>
  <c r="S14" i="33"/>
  <c r="S13" i="33"/>
  <c r="W29" i="33"/>
  <c r="X29" i="33" s="1"/>
  <c r="W15" i="33"/>
  <c r="W14" i="33"/>
  <c r="W8" i="33" l="1"/>
  <c r="W13" i="33"/>
  <c r="W6" i="33" s="1"/>
  <c r="W3" i="33"/>
  <c r="W89" i="33"/>
  <c r="X89" i="33" s="1"/>
  <c r="W77" i="33"/>
  <c r="X77" i="33" s="1"/>
  <c r="W65" i="33"/>
  <c r="X65" i="33" s="1"/>
  <c r="W53" i="33"/>
  <c r="X53" i="33" s="1"/>
  <c r="W41" i="33"/>
  <c r="X41" i="33" s="1"/>
  <c r="L28" i="57"/>
  <c r="D40" i="57" l="1"/>
  <c r="S8" i="33" l="1"/>
  <c r="O89" i="33"/>
  <c r="P89" i="33" s="1"/>
  <c r="K77" i="33"/>
  <c r="L77" i="33" s="1"/>
  <c r="O14" i="33"/>
  <c r="G15" i="33"/>
  <c r="G13" i="33"/>
  <c r="S89" i="33"/>
  <c r="T89" i="33" s="1"/>
  <c r="K89" i="33"/>
  <c r="L89" i="33" s="1"/>
  <c r="G89" i="33"/>
  <c r="H89" i="33" s="1"/>
  <c r="O77" i="33"/>
  <c r="P77" i="33" s="1"/>
  <c r="O29" i="33"/>
  <c r="O41" i="33"/>
  <c r="G53" i="33"/>
  <c r="S77" i="33"/>
  <c r="T77" i="33" s="1"/>
  <c r="G77" i="33"/>
  <c r="H77" i="33" s="1"/>
  <c r="O53" i="33"/>
  <c r="S65" i="33"/>
  <c r="O65" i="33"/>
  <c r="K65" i="33"/>
  <c r="K53" i="33"/>
  <c r="K41" i="33"/>
  <c r="K29" i="33"/>
  <c r="G65" i="33"/>
  <c r="G41" i="33"/>
  <c r="G14" i="33" s="1"/>
  <c r="G29" i="33"/>
  <c r="G8" i="33" s="1"/>
  <c r="G3" i="33"/>
  <c r="O13" i="33" l="1"/>
  <c r="K8" i="33"/>
  <c r="K14" i="33"/>
  <c r="G6" i="33"/>
  <c r="D16" i="57" s="1"/>
  <c r="O8" i="33"/>
  <c r="O15" i="33"/>
  <c r="S6" i="33"/>
  <c r="K13" i="33"/>
  <c r="D28" i="57"/>
  <c r="J28" i="57"/>
  <c r="F17" i="57" l="1"/>
  <c r="H17" i="57"/>
  <c r="T41" i="33"/>
  <c r="T29" i="33"/>
  <c r="P29" i="33"/>
  <c r="P41" i="33"/>
  <c r="L65" i="33"/>
  <c r="P65" i="33"/>
  <c r="T65" i="33"/>
  <c r="T53" i="33"/>
  <c r="P53" i="33"/>
  <c r="L53" i="33"/>
  <c r="H65" i="33"/>
  <c r="H41" i="33"/>
  <c r="H53" i="33"/>
  <c r="S3" i="33" l="1"/>
  <c r="O3" i="33"/>
  <c r="K3" i="33"/>
  <c r="L41" i="33" l="1"/>
  <c r="L29" i="33"/>
  <c r="H29" i="33"/>
  <c r="H11" i="56" l="1"/>
  <c r="I11" i="56"/>
  <c r="K11" i="56"/>
  <c r="L11" i="56"/>
  <c r="N11" i="56"/>
  <c r="O11" i="56"/>
  <c r="Q11" i="56"/>
  <c r="R11" i="56"/>
  <c r="T11" i="56"/>
  <c r="U11" i="56"/>
  <c r="W11" i="56"/>
  <c r="X11" i="56"/>
  <c r="H12" i="56"/>
  <c r="I12" i="56"/>
  <c r="K12" i="56"/>
  <c r="L12" i="56"/>
  <c r="N12" i="56"/>
  <c r="O12" i="56"/>
  <c r="Q12" i="56"/>
  <c r="R12" i="56"/>
  <c r="T12" i="56"/>
  <c r="U12" i="56"/>
  <c r="W12" i="56"/>
  <c r="X12" i="56"/>
  <c r="H13" i="56"/>
  <c r="I13" i="56"/>
  <c r="K13" i="56"/>
  <c r="L13" i="56"/>
  <c r="N13" i="56"/>
  <c r="O13" i="56"/>
  <c r="Q13" i="56"/>
  <c r="R13" i="56"/>
  <c r="T13" i="56"/>
  <c r="U13" i="56"/>
  <c r="W13" i="56"/>
  <c r="X13" i="56"/>
  <c r="H14" i="56"/>
  <c r="I14" i="56"/>
  <c r="K14" i="56"/>
  <c r="L14" i="56"/>
  <c r="N14" i="56"/>
  <c r="O14" i="56"/>
  <c r="Q14" i="56"/>
  <c r="R14" i="56"/>
  <c r="T14" i="56"/>
  <c r="U14" i="56"/>
  <c r="W14" i="56"/>
  <c r="X14" i="56"/>
  <c r="H15" i="56"/>
  <c r="I15" i="56"/>
  <c r="K15" i="56"/>
  <c r="L15" i="56"/>
  <c r="N15" i="56"/>
  <c r="O15" i="56"/>
  <c r="Q15" i="56"/>
  <c r="R15" i="56"/>
  <c r="T15" i="56"/>
  <c r="U15" i="56"/>
  <c r="W15" i="56"/>
  <c r="X15" i="56"/>
  <c r="H16" i="56"/>
  <c r="I16" i="56"/>
  <c r="K16" i="56"/>
  <c r="L16" i="56"/>
  <c r="N16" i="56"/>
  <c r="O16" i="56"/>
  <c r="Q16" i="56"/>
  <c r="R16" i="56"/>
  <c r="T16" i="56"/>
  <c r="U16" i="56"/>
  <c r="W16" i="56"/>
  <c r="X16" i="56"/>
  <c r="H17" i="56"/>
  <c r="I17" i="56"/>
  <c r="K17" i="56"/>
  <c r="L17" i="56"/>
  <c r="N17" i="56"/>
  <c r="O17" i="56"/>
  <c r="Q17" i="56"/>
  <c r="R17" i="56"/>
  <c r="T17" i="56"/>
  <c r="U17" i="56"/>
  <c r="W17" i="56"/>
  <c r="X17" i="56"/>
  <c r="H18" i="56"/>
  <c r="I18" i="56"/>
  <c r="K18" i="56"/>
  <c r="L18" i="56"/>
  <c r="N18" i="56"/>
  <c r="O18" i="56"/>
  <c r="Q18" i="56"/>
  <c r="R18" i="56"/>
  <c r="T18" i="56"/>
  <c r="U18" i="56"/>
  <c r="W18" i="56"/>
  <c r="X18" i="56"/>
  <c r="H19" i="56"/>
  <c r="I19" i="56"/>
  <c r="K19" i="56"/>
  <c r="L19" i="56"/>
  <c r="N19" i="56"/>
  <c r="O19" i="56"/>
  <c r="Q19" i="56"/>
  <c r="R19" i="56"/>
  <c r="T19" i="56"/>
  <c r="U19" i="56"/>
  <c r="W19" i="56"/>
  <c r="X19" i="56"/>
  <c r="H20" i="56"/>
  <c r="I20" i="56"/>
  <c r="K20" i="56"/>
  <c r="L20" i="56"/>
  <c r="N20" i="56"/>
  <c r="O20" i="56"/>
  <c r="Q20" i="56"/>
  <c r="R20" i="56"/>
  <c r="T20" i="56"/>
  <c r="U20" i="56"/>
  <c r="W20" i="56"/>
  <c r="X20" i="56"/>
  <c r="H21" i="56"/>
  <c r="I21" i="56"/>
  <c r="K21" i="56"/>
  <c r="L21" i="56"/>
  <c r="N21" i="56"/>
  <c r="O21" i="56"/>
  <c r="Q21" i="56"/>
  <c r="R21" i="56"/>
  <c r="T21" i="56"/>
  <c r="U21" i="56"/>
  <c r="W21" i="56"/>
  <c r="X21" i="56"/>
  <c r="H22" i="56"/>
  <c r="I22" i="56"/>
  <c r="K22" i="56"/>
  <c r="L22" i="56"/>
  <c r="N22" i="56"/>
  <c r="O22" i="56"/>
  <c r="Q22" i="56"/>
  <c r="R22" i="56"/>
  <c r="T22" i="56"/>
  <c r="U22" i="56"/>
  <c r="W22" i="56"/>
  <c r="X22" i="56"/>
  <c r="H23" i="56"/>
  <c r="I23" i="56"/>
  <c r="K23" i="56"/>
  <c r="L23" i="56"/>
  <c r="N23" i="56"/>
  <c r="O23" i="56"/>
  <c r="Q23" i="56"/>
  <c r="R23" i="56"/>
  <c r="T23" i="56"/>
  <c r="U23" i="56"/>
  <c r="W23" i="56"/>
  <c r="X23" i="56"/>
  <c r="H24" i="56"/>
  <c r="I24" i="56"/>
  <c r="K24" i="56"/>
  <c r="L24" i="56"/>
  <c r="N24" i="56"/>
  <c r="O24" i="56"/>
  <c r="Q24" i="56"/>
  <c r="R24" i="56"/>
  <c r="T24" i="56"/>
  <c r="U24" i="56"/>
  <c r="W24" i="56"/>
  <c r="X24" i="56"/>
  <c r="H25" i="56"/>
  <c r="I25" i="56"/>
  <c r="K25" i="56"/>
  <c r="L25" i="56"/>
  <c r="N25" i="56"/>
  <c r="O25" i="56"/>
  <c r="Q25" i="56"/>
  <c r="R25" i="56"/>
  <c r="T25" i="56"/>
  <c r="U25" i="56"/>
  <c r="W25" i="56"/>
  <c r="X25" i="56"/>
  <c r="H26" i="56"/>
  <c r="I26" i="56"/>
  <c r="K26" i="56"/>
  <c r="L26" i="56"/>
  <c r="N26" i="56"/>
  <c r="O26" i="56"/>
  <c r="Q26" i="56"/>
  <c r="R26" i="56"/>
  <c r="T26" i="56"/>
  <c r="U26" i="56"/>
  <c r="W26" i="56"/>
  <c r="X26" i="56"/>
  <c r="H27" i="56"/>
  <c r="I27" i="56"/>
  <c r="K27" i="56"/>
  <c r="L27" i="56"/>
  <c r="N27" i="56"/>
  <c r="O27" i="56"/>
  <c r="Q27" i="56"/>
  <c r="R27" i="56"/>
  <c r="T27" i="56"/>
  <c r="U27" i="56"/>
  <c r="W27" i="56"/>
  <c r="X27" i="56"/>
  <c r="H28" i="56"/>
  <c r="I28" i="56"/>
  <c r="K28" i="56"/>
  <c r="L28" i="56"/>
  <c r="N28" i="56"/>
  <c r="O28" i="56"/>
  <c r="Q28" i="56"/>
  <c r="R28" i="56"/>
  <c r="T28" i="56"/>
  <c r="U28" i="56"/>
  <c r="W28" i="56"/>
  <c r="X28" i="56"/>
  <c r="H29" i="56"/>
  <c r="I29" i="56"/>
  <c r="K29" i="56"/>
  <c r="L29" i="56"/>
  <c r="N29" i="56"/>
  <c r="O29" i="56"/>
  <c r="Q29" i="56"/>
  <c r="R29" i="56"/>
  <c r="T29" i="56"/>
  <c r="U29" i="56"/>
  <c r="W29" i="56"/>
  <c r="X29" i="56"/>
  <c r="H30" i="56"/>
  <c r="I30" i="56"/>
  <c r="K30" i="56"/>
  <c r="L30" i="56"/>
  <c r="N30" i="56"/>
  <c r="O30" i="56"/>
  <c r="Q30" i="56"/>
  <c r="R30" i="56"/>
  <c r="T30" i="56"/>
  <c r="U30" i="56"/>
  <c r="W30" i="56"/>
  <c r="X30" i="56"/>
  <c r="H31" i="56"/>
  <c r="I31" i="56"/>
  <c r="K31" i="56"/>
  <c r="L31" i="56"/>
  <c r="N31" i="56"/>
  <c r="O31" i="56"/>
  <c r="Q31" i="56"/>
  <c r="R31" i="56"/>
  <c r="T31" i="56"/>
  <c r="U31" i="56"/>
  <c r="W31" i="56"/>
  <c r="X31" i="56"/>
  <c r="H32" i="56"/>
  <c r="I32" i="56"/>
  <c r="K32" i="56"/>
  <c r="L32" i="56"/>
  <c r="N32" i="56"/>
  <c r="O32" i="56"/>
  <c r="Q32" i="56"/>
  <c r="R32" i="56"/>
  <c r="T32" i="56"/>
  <c r="U32" i="56"/>
  <c r="W32" i="56"/>
  <c r="X32" i="56"/>
  <c r="H33" i="56"/>
  <c r="I33" i="56"/>
  <c r="K33" i="56"/>
  <c r="L33" i="56"/>
  <c r="N33" i="56"/>
  <c r="O33" i="56"/>
  <c r="Q33" i="56"/>
  <c r="R33" i="56"/>
  <c r="T33" i="56"/>
  <c r="U33" i="56"/>
  <c r="W33" i="56"/>
  <c r="X33" i="56"/>
  <c r="H34" i="56"/>
  <c r="I34" i="56"/>
  <c r="K34" i="56"/>
  <c r="L34" i="56"/>
  <c r="N34" i="56"/>
  <c r="O34" i="56"/>
  <c r="Q34" i="56"/>
  <c r="R34" i="56"/>
  <c r="T34" i="56"/>
  <c r="U34" i="56"/>
  <c r="W34" i="56"/>
  <c r="X34" i="56"/>
  <c r="H35" i="56"/>
  <c r="I35" i="56"/>
  <c r="K35" i="56"/>
  <c r="L35" i="56"/>
  <c r="N35" i="56"/>
  <c r="O35" i="56"/>
  <c r="Q35" i="56"/>
  <c r="R35" i="56"/>
  <c r="T35" i="56"/>
  <c r="U35" i="56"/>
  <c r="W35" i="56"/>
  <c r="X35" i="56"/>
  <c r="H36" i="56"/>
  <c r="I36" i="56"/>
  <c r="K36" i="56"/>
  <c r="L36" i="56"/>
  <c r="N36" i="56"/>
  <c r="O36" i="56"/>
  <c r="Q36" i="56"/>
  <c r="R36" i="56"/>
  <c r="T36" i="56"/>
  <c r="U36" i="56"/>
  <c r="W36" i="56"/>
  <c r="X36" i="56"/>
  <c r="H37" i="56"/>
  <c r="I37" i="56"/>
  <c r="K37" i="56"/>
  <c r="L37" i="56"/>
  <c r="N37" i="56"/>
  <c r="O37" i="56"/>
  <c r="Q37" i="56"/>
  <c r="R37" i="56"/>
  <c r="T37" i="56"/>
  <c r="U37" i="56"/>
  <c r="W37" i="56"/>
  <c r="X37" i="56"/>
  <c r="H38" i="56"/>
  <c r="I38" i="56"/>
  <c r="K38" i="56"/>
  <c r="L38" i="56"/>
  <c r="N38" i="56"/>
  <c r="O38" i="56"/>
  <c r="Q38" i="56"/>
  <c r="R38" i="56"/>
  <c r="T38" i="56"/>
  <c r="U38" i="56"/>
  <c r="W38" i="56"/>
  <c r="X38" i="56"/>
  <c r="H39" i="56"/>
  <c r="I39" i="56"/>
  <c r="K39" i="56"/>
  <c r="L39" i="56"/>
  <c r="N39" i="56"/>
  <c r="O39" i="56"/>
  <c r="Q39" i="56"/>
  <c r="R39" i="56"/>
  <c r="T39" i="56"/>
  <c r="U39" i="56"/>
  <c r="W39" i="56"/>
  <c r="X39" i="56"/>
  <c r="H40" i="56"/>
  <c r="I40" i="56"/>
  <c r="K40" i="56"/>
  <c r="L40" i="56"/>
  <c r="N40" i="56"/>
  <c r="O40" i="56"/>
  <c r="Q40" i="56"/>
  <c r="R40" i="56"/>
  <c r="T40" i="56"/>
  <c r="U40" i="56"/>
  <c r="W40" i="56"/>
  <c r="X40" i="56"/>
  <c r="H41" i="56"/>
  <c r="I41" i="56"/>
  <c r="K41" i="56"/>
  <c r="L41" i="56"/>
  <c r="N41" i="56"/>
  <c r="O41" i="56"/>
  <c r="Q41" i="56"/>
  <c r="R41" i="56"/>
  <c r="T41" i="56"/>
  <c r="U41" i="56"/>
  <c r="W41" i="56"/>
  <c r="X41" i="56"/>
  <c r="H42" i="56"/>
  <c r="I42" i="56"/>
  <c r="K42" i="56"/>
  <c r="L42" i="56"/>
  <c r="N42" i="56"/>
  <c r="O42" i="56"/>
  <c r="Q42" i="56"/>
  <c r="R42" i="56"/>
  <c r="T42" i="56"/>
  <c r="U42" i="56"/>
  <c r="W42" i="56"/>
  <c r="X42" i="56"/>
  <c r="H43" i="56"/>
  <c r="I43" i="56"/>
  <c r="K43" i="56"/>
  <c r="L43" i="56"/>
  <c r="N43" i="56"/>
  <c r="O43" i="56"/>
  <c r="Q43" i="56"/>
  <c r="R43" i="56"/>
  <c r="T43" i="56"/>
  <c r="U43" i="56"/>
  <c r="W43" i="56"/>
  <c r="X43" i="56"/>
  <c r="H44" i="56"/>
  <c r="I44" i="56"/>
  <c r="K44" i="56"/>
  <c r="L44" i="56"/>
  <c r="N44" i="56"/>
  <c r="O44" i="56"/>
  <c r="Q44" i="56"/>
  <c r="R44" i="56"/>
  <c r="T44" i="56"/>
  <c r="U44" i="56"/>
  <c r="W44" i="56"/>
  <c r="X44" i="56"/>
  <c r="H45" i="56"/>
  <c r="I45" i="56"/>
  <c r="K45" i="56"/>
  <c r="L45" i="56"/>
  <c r="N45" i="56"/>
  <c r="O45" i="56"/>
  <c r="Q45" i="56"/>
  <c r="R45" i="56"/>
  <c r="T45" i="56"/>
  <c r="U45" i="56"/>
  <c r="W45" i="56"/>
  <c r="X45" i="56"/>
  <c r="H46" i="56"/>
  <c r="I46" i="56"/>
  <c r="K46" i="56"/>
  <c r="L46" i="56"/>
  <c r="N46" i="56"/>
  <c r="O46" i="56"/>
  <c r="Q46" i="56"/>
  <c r="R46" i="56"/>
  <c r="T46" i="56"/>
  <c r="U46" i="56"/>
  <c r="W46" i="56"/>
  <c r="X46" i="56"/>
  <c r="H47" i="56"/>
  <c r="I47" i="56"/>
  <c r="K47" i="56"/>
  <c r="L47" i="56"/>
  <c r="N47" i="56"/>
  <c r="O47" i="56"/>
  <c r="Q47" i="56"/>
  <c r="R47" i="56"/>
  <c r="T47" i="56"/>
  <c r="U47" i="56"/>
  <c r="W47" i="56"/>
  <c r="X47" i="56"/>
  <c r="H48" i="56"/>
  <c r="I48" i="56"/>
  <c r="K48" i="56"/>
  <c r="L48" i="56"/>
  <c r="N48" i="56"/>
  <c r="O48" i="56"/>
  <c r="Q48" i="56"/>
  <c r="R48" i="56"/>
  <c r="T48" i="56"/>
  <c r="U48" i="56"/>
  <c r="W48" i="56"/>
  <c r="X48" i="56"/>
  <c r="H49" i="56"/>
  <c r="I49" i="56"/>
  <c r="K49" i="56"/>
  <c r="L49" i="56"/>
  <c r="N49" i="56"/>
  <c r="O49" i="56"/>
  <c r="Q49" i="56"/>
  <c r="R49" i="56"/>
  <c r="T49" i="56"/>
  <c r="U49" i="56"/>
  <c r="W49" i="56"/>
  <c r="X49" i="56"/>
  <c r="H50" i="56"/>
  <c r="I50" i="56"/>
  <c r="K50" i="56"/>
  <c r="L50" i="56"/>
  <c r="N50" i="56"/>
  <c r="O50" i="56"/>
  <c r="Q50" i="56"/>
  <c r="R50" i="56"/>
  <c r="T50" i="56"/>
  <c r="U50" i="56"/>
  <c r="W50" i="56"/>
  <c r="X50" i="56"/>
  <c r="H51" i="56"/>
  <c r="I51" i="56"/>
  <c r="K51" i="56"/>
  <c r="L51" i="56"/>
  <c r="N51" i="56"/>
  <c r="O51" i="56"/>
  <c r="Q51" i="56"/>
  <c r="R51" i="56"/>
  <c r="T51" i="56"/>
  <c r="U51" i="56"/>
  <c r="W51" i="56"/>
  <c r="X51" i="56"/>
  <c r="H52" i="56"/>
  <c r="I52" i="56"/>
  <c r="K52" i="56"/>
  <c r="L52" i="56"/>
  <c r="N52" i="56"/>
  <c r="O52" i="56"/>
  <c r="Q52" i="56"/>
  <c r="R52" i="56"/>
  <c r="T52" i="56"/>
  <c r="U52" i="56"/>
  <c r="W52" i="56"/>
  <c r="X52" i="56"/>
  <c r="H53" i="56"/>
  <c r="I53" i="56"/>
  <c r="K53" i="56"/>
  <c r="L53" i="56"/>
  <c r="N53" i="56"/>
  <c r="O53" i="56"/>
  <c r="Q53" i="56"/>
  <c r="R53" i="56"/>
  <c r="T53" i="56"/>
  <c r="U53" i="56"/>
  <c r="W53" i="56"/>
  <c r="X53" i="56"/>
  <c r="H54" i="56"/>
  <c r="I54" i="56"/>
  <c r="K54" i="56"/>
  <c r="L54" i="56"/>
  <c r="N54" i="56"/>
  <c r="O54" i="56"/>
  <c r="Q54" i="56"/>
  <c r="R54" i="56"/>
  <c r="T54" i="56"/>
  <c r="U54" i="56"/>
  <c r="W54" i="56"/>
  <c r="X54" i="56"/>
  <c r="H55" i="56"/>
  <c r="I55" i="56"/>
  <c r="K55" i="56"/>
  <c r="L55" i="56"/>
  <c r="N55" i="56"/>
  <c r="O55" i="56"/>
  <c r="Q55" i="56"/>
  <c r="R55" i="56"/>
  <c r="T55" i="56"/>
  <c r="U55" i="56"/>
  <c r="W55" i="56"/>
  <c r="X55" i="56"/>
  <c r="H56" i="56"/>
  <c r="I56" i="56"/>
  <c r="K56" i="56"/>
  <c r="L56" i="56"/>
  <c r="N56" i="56"/>
  <c r="O56" i="56"/>
  <c r="Q56" i="56"/>
  <c r="R56" i="56"/>
  <c r="T56" i="56"/>
  <c r="U56" i="56"/>
  <c r="W56" i="56"/>
  <c r="X56" i="56"/>
  <c r="H57" i="56"/>
  <c r="I57" i="56"/>
  <c r="K57" i="56"/>
  <c r="L57" i="56"/>
  <c r="N57" i="56"/>
  <c r="O57" i="56"/>
  <c r="Q57" i="56"/>
  <c r="R57" i="56"/>
  <c r="T57" i="56"/>
  <c r="U57" i="56"/>
  <c r="W57" i="56"/>
  <c r="X57" i="56"/>
  <c r="H58" i="56"/>
  <c r="I58" i="56"/>
  <c r="K58" i="56"/>
  <c r="L58" i="56"/>
  <c r="N58" i="56"/>
  <c r="O58" i="56"/>
  <c r="Q58" i="56"/>
  <c r="R58" i="56"/>
  <c r="T58" i="56"/>
  <c r="U58" i="56"/>
  <c r="W58" i="56"/>
  <c r="X58" i="56"/>
  <c r="H59" i="56"/>
  <c r="I59" i="56"/>
  <c r="K59" i="56"/>
  <c r="L59" i="56"/>
  <c r="N59" i="56"/>
  <c r="O59" i="56"/>
  <c r="Q59" i="56"/>
  <c r="R59" i="56"/>
  <c r="T59" i="56"/>
  <c r="U59" i="56"/>
  <c r="W59" i="56"/>
  <c r="X59" i="56"/>
  <c r="H60" i="56"/>
  <c r="I60" i="56"/>
  <c r="K60" i="56"/>
  <c r="L60" i="56"/>
  <c r="N60" i="56"/>
  <c r="O60" i="56"/>
  <c r="Q60" i="56"/>
  <c r="R60" i="56"/>
  <c r="T60" i="56"/>
  <c r="U60" i="56"/>
  <c r="W60" i="56"/>
  <c r="X60" i="56"/>
  <c r="H61" i="56"/>
  <c r="I61" i="56"/>
  <c r="K61" i="56"/>
  <c r="L61" i="56"/>
  <c r="N61" i="56"/>
  <c r="O61" i="56"/>
  <c r="Q61" i="56"/>
  <c r="R61" i="56"/>
  <c r="T61" i="56"/>
  <c r="U61" i="56"/>
  <c r="W61" i="56"/>
  <c r="X61" i="56"/>
  <c r="H62" i="56"/>
  <c r="I62" i="56"/>
  <c r="K62" i="56"/>
  <c r="L62" i="56"/>
  <c r="N62" i="56"/>
  <c r="O62" i="56"/>
  <c r="Q62" i="56"/>
  <c r="R62" i="56"/>
  <c r="T62" i="56"/>
  <c r="U62" i="56"/>
  <c r="W62" i="56"/>
  <c r="X62" i="56"/>
  <c r="H63" i="56"/>
  <c r="I63" i="56"/>
  <c r="K63" i="56"/>
  <c r="L63" i="56"/>
  <c r="N63" i="56"/>
  <c r="O63" i="56"/>
  <c r="Q63" i="56"/>
  <c r="R63" i="56"/>
  <c r="T63" i="56"/>
  <c r="U63" i="56"/>
  <c r="W63" i="56"/>
  <c r="X63" i="56"/>
  <c r="H64" i="56"/>
  <c r="I64" i="56"/>
  <c r="K64" i="56"/>
  <c r="L64" i="56"/>
  <c r="N64" i="56"/>
  <c r="O64" i="56"/>
  <c r="Q64" i="56"/>
  <c r="R64" i="56"/>
  <c r="T64" i="56"/>
  <c r="U64" i="56"/>
  <c r="W64" i="56"/>
  <c r="X64" i="56"/>
  <c r="H65" i="56"/>
  <c r="I65" i="56"/>
  <c r="K65" i="56"/>
  <c r="L65" i="56"/>
  <c r="N65" i="56"/>
  <c r="O65" i="56"/>
  <c r="Q65" i="56"/>
  <c r="R65" i="56"/>
  <c r="T65" i="56"/>
  <c r="U65" i="56"/>
  <c r="W65" i="56"/>
  <c r="X65" i="56"/>
  <c r="H66" i="56"/>
  <c r="I66" i="56"/>
  <c r="K66" i="56"/>
  <c r="L66" i="56"/>
  <c r="N66" i="56"/>
  <c r="O66" i="56"/>
  <c r="Q66" i="56"/>
  <c r="R66" i="56"/>
  <c r="T66" i="56"/>
  <c r="U66" i="56"/>
  <c r="W66" i="56"/>
  <c r="X66" i="56"/>
  <c r="H67" i="56"/>
  <c r="I67" i="56"/>
  <c r="K67" i="56"/>
  <c r="L67" i="56"/>
  <c r="N67" i="56"/>
  <c r="O67" i="56"/>
  <c r="Q67" i="56"/>
  <c r="R67" i="56"/>
  <c r="T67" i="56"/>
  <c r="U67" i="56"/>
  <c r="W67" i="56"/>
  <c r="X67" i="56"/>
  <c r="H68" i="56"/>
  <c r="I68" i="56"/>
  <c r="K68" i="56"/>
  <c r="L68" i="56"/>
  <c r="N68" i="56"/>
  <c r="O68" i="56"/>
  <c r="Q68" i="56"/>
  <c r="R68" i="56"/>
  <c r="T68" i="56"/>
  <c r="U68" i="56"/>
  <c r="W68" i="56"/>
  <c r="X68" i="56"/>
  <c r="H69" i="56"/>
  <c r="I69" i="56"/>
  <c r="K69" i="56"/>
  <c r="L69" i="56"/>
  <c r="N69" i="56"/>
  <c r="O69" i="56"/>
  <c r="Q69" i="56"/>
  <c r="R69" i="56"/>
  <c r="T69" i="56"/>
  <c r="U69" i="56"/>
  <c r="W69" i="56"/>
  <c r="X69" i="56"/>
  <c r="H70" i="56"/>
  <c r="I70" i="56"/>
  <c r="K70" i="56"/>
  <c r="L70" i="56"/>
  <c r="N70" i="56"/>
  <c r="O70" i="56"/>
  <c r="Q70" i="56"/>
  <c r="R70" i="56"/>
  <c r="T70" i="56"/>
  <c r="U70" i="56"/>
  <c r="W70" i="56"/>
  <c r="X70" i="56"/>
  <c r="H71" i="56"/>
  <c r="I71" i="56"/>
  <c r="K71" i="56"/>
  <c r="L71" i="56"/>
  <c r="N71" i="56"/>
  <c r="O71" i="56"/>
  <c r="Q71" i="56"/>
  <c r="R71" i="56"/>
  <c r="T71" i="56"/>
  <c r="U71" i="56"/>
  <c r="W71" i="56"/>
  <c r="X71" i="56"/>
  <c r="H72" i="56"/>
  <c r="I72" i="56"/>
  <c r="K72" i="56"/>
  <c r="L72" i="56"/>
  <c r="N72" i="56"/>
  <c r="O72" i="56"/>
  <c r="Q72" i="56"/>
  <c r="R72" i="56"/>
  <c r="T72" i="56"/>
  <c r="U72" i="56"/>
  <c r="W72" i="56"/>
  <c r="X72" i="56"/>
  <c r="H73" i="56"/>
  <c r="I73" i="56"/>
  <c r="K73" i="56"/>
  <c r="L73" i="56"/>
  <c r="N73" i="56"/>
  <c r="O73" i="56"/>
  <c r="Q73" i="56"/>
  <c r="R73" i="56"/>
  <c r="T73" i="56"/>
  <c r="U73" i="56"/>
  <c r="W73" i="56"/>
  <c r="X73" i="56"/>
  <c r="H74" i="56"/>
  <c r="I74" i="56"/>
  <c r="K74" i="56"/>
  <c r="L74" i="56"/>
  <c r="N74" i="56"/>
  <c r="O74" i="56"/>
  <c r="Q74" i="56"/>
  <c r="R74" i="56"/>
  <c r="T74" i="56"/>
  <c r="U74" i="56"/>
  <c r="W74" i="56"/>
  <c r="X74" i="56"/>
  <c r="H75" i="56"/>
  <c r="I75" i="56"/>
  <c r="K75" i="56"/>
  <c r="L75" i="56"/>
  <c r="N75" i="56"/>
  <c r="O75" i="56"/>
  <c r="Q75" i="56"/>
  <c r="R75" i="56"/>
  <c r="T75" i="56"/>
  <c r="U75" i="56"/>
  <c r="W75" i="56"/>
  <c r="X75" i="56"/>
  <c r="H76" i="56"/>
  <c r="I76" i="56"/>
  <c r="K76" i="56"/>
  <c r="L76" i="56"/>
  <c r="N76" i="56"/>
  <c r="O76" i="56"/>
  <c r="Q76" i="56"/>
  <c r="R76" i="56"/>
  <c r="T76" i="56"/>
  <c r="U76" i="56"/>
  <c r="W76" i="56"/>
  <c r="X76" i="56"/>
  <c r="H77" i="56"/>
  <c r="I77" i="56"/>
  <c r="K77" i="56"/>
  <c r="L77" i="56"/>
  <c r="N77" i="56"/>
  <c r="O77" i="56"/>
  <c r="Q77" i="56"/>
  <c r="R77" i="56"/>
  <c r="T77" i="56"/>
  <c r="U77" i="56"/>
  <c r="W77" i="56"/>
  <c r="X77" i="56"/>
  <c r="H78" i="56"/>
  <c r="I78" i="56"/>
  <c r="K78" i="56"/>
  <c r="L78" i="56"/>
  <c r="N78" i="56"/>
  <c r="O78" i="56"/>
  <c r="Q78" i="56"/>
  <c r="R78" i="56"/>
  <c r="T78" i="56"/>
  <c r="U78" i="56"/>
  <c r="W78" i="56"/>
  <c r="X78" i="56"/>
  <c r="H79" i="56"/>
  <c r="I79" i="56"/>
  <c r="K79" i="56"/>
  <c r="L79" i="56"/>
  <c r="N79" i="56"/>
  <c r="O79" i="56"/>
  <c r="Q79" i="56"/>
  <c r="R79" i="56"/>
  <c r="T79" i="56"/>
  <c r="U79" i="56"/>
  <c r="W79" i="56"/>
  <c r="X79" i="56"/>
  <c r="H80" i="56"/>
  <c r="I80" i="56"/>
  <c r="K80" i="56"/>
  <c r="L80" i="56"/>
  <c r="N80" i="56"/>
  <c r="O80" i="56"/>
  <c r="Q80" i="56"/>
  <c r="R80" i="56"/>
  <c r="T80" i="56"/>
  <c r="U80" i="56"/>
  <c r="W80" i="56"/>
  <c r="X80" i="56"/>
  <c r="H81" i="56"/>
  <c r="I81" i="56"/>
  <c r="K81" i="56"/>
  <c r="L81" i="56"/>
  <c r="N81" i="56"/>
  <c r="O81" i="56"/>
  <c r="Q81" i="56"/>
  <c r="R81" i="56"/>
  <c r="T81" i="56"/>
  <c r="U81" i="56"/>
  <c r="W81" i="56"/>
  <c r="X81" i="56"/>
  <c r="H82" i="56"/>
  <c r="I82" i="56"/>
  <c r="K82" i="56"/>
  <c r="L82" i="56"/>
  <c r="N82" i="56"/>
  <c r="O82" i="56"/>
  <c r="Q82" i="56"/>
  <c r="R82" i="56"/>
  <c r="T82" i="56"/>
  <c r="U82" i="56"/>
  <c r="W82" i="56"/>
  <c r="X82" i="56"/>
  <c r="H83" i="56"/>
  <c r="I83" i="56"/>
  <c r="K83" i="56"/>
  <c r="L83" i="56"/>
  <c r="N83" i="56"/>
  <c r="O83" i="56"/>
  <c r="Q83" i="56"/>
  <c r="R83" i="56"/>
  <c r="T83" i="56"/>
  <c r="U83" i="56"/>
  <c r="W83" i="56"/>
  <c r="X83" i="56"/>
  <c r="H84" i="56"/>
  <c r="I84" i="56"/>
  <c r="K84" i="56"/>
  <c r="L84" i="56"/>
  <c r="N84" i="56"/>
  <c r="O84" i="56"/>
  <c r="Q84" i="56"/>
  <c r="R84" i="56"/>
  <c r="T84" i="56"/>
  <c r="U84" i="56"/>
  <c r="W84" i="56"/>
  <c r="X84" i="56"/>
  <c r="H85" i="56"/>
  <c r="I85" i="56"/>
  <c r="K85" i="56"/>
  <c r="L85" i="56"/>
  <c r="N85" i="56"/>
  <c r="O85" i="56"/>
  <c r="Q85" i="56"/>
  <c r="R85" i="56"/>
  <c r="T85" i="56"/>
  <c r="U85" i="56"/>
  <c r="W85" i="56"/>
  <c r="X85" i="56"/>
  <c r="H86" i="56"/>
  <c r="I86" i="56"/>
  <c r="K86" i="56"/>
  <c r="L86" i="56"/>
  <c r="N86" i="56"/>
  <c r="O86" i="56"/>
  <c r="Q86" i="56"/>
  <c r="R86" i="56"/>
  <c r="T86" i="56"/>
  <c r="U86" i="56"/>
  <c r="W86" i="56"/>
  <c r="X86" i="56"/>
  <c r="H87" i="56"/>
  <c r="I87" i="56"/>
  <c r="K87" i="56"/>
  <c r="L87" i="56"/>
  <c r="N87" i="56"/>
  <c r="O87" i="56"/>
  <c r="Q87" i="56"/>
  <c r="R87" i="56"/>
  <c r="T87" i="56"/>
  <c r="U87" i="56"/>
  <c r="W87" i="56"/>
  <c r="X87" i="56"/>
  <c r="H88" i="56"/>
  <c r="I88" i="56"/>
  <c r="K88" i="56"/>
  <c r="L88" i="56"/>
  <c r="N88" i="56"/>
  <c r="O88" i="56"/>
  <c r="Q88" i="56"/>
  <c r="R88" i="56"/>
  <c r="T88" i="56"/>
  <c r="U88" i="56"/>
  <c r="W88" i="56"/>
  <c r="X88" i="56"/>
  <c r="H89" i="56"/>
  <c r="I89" i="56"/>
  <c r="K89" i="56"/>
  <c r="L89" i="56"/>
  <c r="N89" i="56"/>
  <c r="O89" i="56"/>
  <c r="Q89" i="56"/>
  <c r="R89" i="56"/>
  <c r="T89" i="56"/>
  <c r="U89" i="56"/>
  <c r="W89" i="56"/>
  <c r="X89" i="56"/>
  <c r="H90" i="56"/>
  <c r="I90" i="56"/>
  <c r="K90" i="56"/>
  <c r="L90" i="56"/>
  <c r="N90" i="56"/>
  <c r="O90" i="56"/>
  <c r="Q90" i="56"/>
  <c r="R90" i="56"/>
  <c r="T90" i="56"/>
  <c r="U90" i="56"/>
  <c r="W90" i="56"/>
  <c r="X90" i="56"/>
  <c r="H91" i="56"/>
  <c r="I91" i="56"/>
  <c r="K91" i="56"/>
  <c r="L91" i="56"/>
  <c r="N91" i="56"/>
  <c r="O91" i="56"/>
  <c r="Q91" i="56"/>
  <c r="R91" i="56"/>
  <c r="T91" i="56"/>
  <c r="U91" i="56"/>
  <c r="W91" i="56"/>
  <c r="X91" i="56"/>
  <c r="H92" i="56"/>
  <c r="I92" i="56"/>
  <c r="K92" i="56"/>
  <c r="L92" i="56"/>
  <c r="N92" i="56"/>
  <c r="O92" i="56"/>
  <c r="Q92" i="56"/>
  <c r="R92" i="56"/>
  <c r="T92" i="56"/>
  <c r="U92" i="56"/>
  <c r="W92" i="56"/>
  <c r="X92" i="56"/>
  <c r="H93" i="56"/>
  <c r="I93" i="56"/>
  <c r="K93" i="56"/>
  <c r="L93" i="56"/>
  <c r="N93" i="56"/>
  <c r="O93" i="56"/>
  <c r="Q93" i="56"/>
  <c r="R93" i="56"/>
  <c r="T93" i="56"/>
  <c r="U93" i="56"/>
  <c r="W93" i="56"/>
  <c r="X93" i="56"/>
  <c r="H94" i="56"/>
  <c r="I94" i="56"/>
  <c r="K94" i="56"/>
  <c r="L94" i="56"/>
  <c r="N94" i="56"/>
  <c r="O94" i="56"/>
  <c r="Q94" i="56"/>
  <c r="R94" i="56"/>
  <c r="T94" i="56"/>
  <c r="U94" i="56"/>
  <c r="W94" i="56"/>
  <c r="X94" i="56"/>
  <c r="H95" i="56"/>
  <c r="I95" i="56"/>
  <c r="K95" i="56"/>
  <c r="L95" i="56"/>
  <c r="N95" i="56"/>
  <c r="O95" i="56"/>
  <c r="Q95" i="56"/>
  <c r="R95" i="56"/>
  <c r="T95" i="56"/>
  <c r="U95" i="56"/>
  <c r="W95" i="56"/>
  <c r="X95" i="56"/>
  <c r="H96" i="56"/>
  <c r="I96" i="56"/>
  <c r="K96" i="56"/>
  <c r="L96" i="56"/>
  <c r="N96" i="56"/>
  <c r="O96" i="56"/>
  <c r="Q96" i="56"/>
  <c r="R96" i="56"/>
  <c r="T96" i="56"/>
  <c r="U96" i="56"/>
  <c r="W96" i="56"/>
  <c r="X96" i="56"/>
  <c r="H97" i="56"/>
  <c r="I97" i="56"/>
  <c r="K97" i="56"/>
  <c r="L97" i="56"/>
  <c r="N97" i="56"/>
  <c r="O97" i="56"/>
  <c r="Q97" i="56"/>
  <c r="R97" i="56"/>
  <c r="T97" i="56"/>
  <c r="U97" i="56"/>
  <c r="W97" i="56"/>
  <c r="X97" i="56"/>
  <c r="H98" i="56"/>
  <c r="I98" i="56"/>
  <c r="K98" i="56"/>
  <c r="L98" i="56"/>
  <c r="N98" i="56"/>
  <c r="O98" i="56"/>
  <c r="Q98" i="56"/>
  <c r="R98" i="56"/>
  <c r="T98" i="56"/>
  <c r="U98" i="56"/>
  <c r="W98" i="56"/>
  <c r="X98" i="56"/>
  <c r="H99" i="56"/>
  <c r="I99" i="56"/>
  <c r="K99" i="56"/>
  <c r="L99" i="56"/>
  <c r="N99" i="56"/>
  <c r="O99" i="56"/>
  <c r="Q99" i="56"/>
  <c r="R99" i="56"/>
  <c r="T99" i="56"/>
  <c r="U99" i="56"/>
  <c r="W99" i="56"/>
  <c r="X99" i="56"/>
  <c r="H100" i="56"/>
  <c r="I100" i="56"/>
  <c r="K100" i="56"/>
  <c r="L100" i="56"/>
  <c r="N100" i="56"/>
  <c r="O100" i="56"/>
  <c r="Q100" i="56"/>
  <c r="R100" i="56"/>
  <c r="T100" i="56"/>
  <c r="U100" i="56"/>
  <c r="W100" i="56"/>
  <c r="X100" i="56"/>
  <c r="H101" i="56"/>
  <c r="I101" i="56"/>
  <c r="K101" i="56"/>
  <c r="L101" i="56"/>
  <c r="N101" i="56"/>
  <c r="O101" i="56"/>
  <c r="Q101" i="56"/>
  <c r="R101" i="56"/>
  <c r="T101" i="56"/>
  <c r="U101" i="56"/>
  <c r="W101" i="56"/>
  <c r="X101" i="56"/>
  <c r="H102" i="56"/>
  <c r="I102" i="56"/>
  <c r="K102" i="56"/>
  <c r="L102" i="56"/>
  <c r="N102" i="56"/>
  <c r="O102" i="56"/>
  <c r="Q102" i="56"/>
  <c r="R102" i="56"/>
  <c r="T102" i="56"/>
  <c r="U102" i="56"/>
  <c r="W102" i="56"/>
  <c r="X102" i="56"/>
  <c r="H103" i="56"/>
  <c r="I103" i="56"/>
  <c r="K103" i="56"/>
  <c r="L103" i="56"/>
  <c r="N103" i="56"/>
  <c r="O103" i="56"/>
  <c r="Q103" i="56"/>
  <c r="R103" i="56"/>
  <c r="T103" i="56"/>
  <c r="U103" i="56"/>
  <c r="W103" i="56"/>
  <c r="X103" i="56"/>
  <c r="H104" i="56"/>
  <c r="I104" i="56"/>
  <c r="K104" i="56"/>
  <c r="L104" i="56"/>
  <c r="N104" i="56"/>
  <c r="O104" i="56"/>
  <c r="Q104" i="56"/>
  <c r="R104" i="56"/>
  <c r="T104" i="56"/>
  <c r="U104" i="56"/>
  <c r="W104" i="56"/>
  <c r="X104" i="56"/>
  <c r="H105" i="56"/>
  <c r="I105" i="56"/>
  <c r="K105" i="56"/>
  <c r="L105" i="56"/>
  <c r="N105" i="56"/>
  <c r="O105" i="56"/>
  <c r="Q105" i="56"/>
  <c r="R105" i="56"/>
  <c r="T105" i="56"/>
  <c r="U105" i="56"/>
  <c r="W105" i="56"/>
  <c r="X105" i="56"/>
  <c r="H106" i="56"/>
  <c r="I106" i="56"/>
  <c r="K106" i="56"/>
  <c r="L106" i="56"/>
  <c r="N106" i="56"/>
  <c r="O106" i="56"/>
  <c r="Q106" i="56"/>
  <c r="R106" i="56"/>
  <c r="T106" i="56"/>
  <c r="U106" i="56"/>
  <c r="W106" i="56"/>
  <c r="X106" i="56"/>
  <c r="F10" i="56"/>
  <c r="F11" i="56"/>
  <c r="F12" i="56"/>
  <c r="F13" i="56"/>
  <c r="F14" i="56"/>
  <c r="F15" i="56"/>
  <c r="F16" i="56"/>
  <c r="F17" i="56"/>
  <c r="F18" i="56"/>
  <c r="F19" i="56"/>
  <c r="F20" i="56"/>
  <c r="F21" i="56"/>
  <c r="F22" i="56"/>
  <c r="F23" i="56"/>
  <c r="F24" i="56"/>
  <c r="F25" i="56"/>
  <c r="F26" i="56"/>
  <c r="F27" i="56"/>
  <c r="F28" i="56"/>
  <c r="F29" i="56"/>
  <c r="F30" i="56"/>
  <c r="F31" i="56"/>
  <c r="F32" i="56"/>
  <c r="F33" i="56"/>
  <c r="F34" i="56"/>
  <c r="F35" i="56"/>
  <c r="F36" i="56"/>
  <c r="F37" i="56"/>
  <c r="F38" i="56"/>
  <c r="F39" i="56"/>
  <c r="F40" i="56"/>
  <c r="F41" i="56"/>
  <c r="F42" i="56"/>
  <c r="F43" i="56"/>
  <c r="F44" i="56"/>
  <c r="F45" i="56"/>
  <c r="F46" i="56"/>
  <c r="F47" i="56"/>
  <c r="F48" i="56"/>
  <c r="F49" i="56"/>
  <c r="F50" i="56"/>
  <c r="F51" i="56"/>
  <c r="F52" i="56"/>
  <c r="F53" i="56"/>
  <c r="F54" i="56"/>
  <c r="F55" i="56"/>
  <c r="F56" i="56"/>
  <c r="F57" i="56"/>
  <c r="F58" i="56"/>
  <c r="F59" i="56"/>
  <c r="F60" i="56"/>
  <c r="F61" i="56"/>
  <c r="F62" i="56"/>
  <c r="F63" i="56"/>
  <c r="F64" i="56"/>
  <c r="F65" i="56"/>
  <c r="F66" i="56"/>
  <c r="F67" i="56"/>
  <c r="F68" i="56"/>
  <c r="F69" i="56"/>
  <c r="F70" i="56"/>
  <c r="F71" i="56"/>
  <c r="F72" i="56"/>
  <c r="F73" i="56"/>
  <c r="F74" i="56"/>
  <c r="F75" i="56"/>
  <c r="F76" i="56"/>
  <c r="F77" i="56"/>
  <c r="F78" i="56"/>
  <c r="F79" i="56"/>
  <c r="F80" i="56"/>
  <c r="F81" i="56"/>
  <c r="F82" i="56"/>
  <c r="F83" i="56"/>
  <c r="F84" i="56"/>
  <c r="F85" i="56"/>
  <c r="F86" i="56"/>
  <c r="F87" i="56"/>
  <c r="F88" i="56"/>
  <c r="F89" i="56"/>
  <c r="F90" i="56"/>
  <c r="F91" i="56"/>
  <c r="F92" i="56"/>
  <c r="F93" i="56"/>
  <c r="F94" i="56"/>
  <c r="F95" i="56"/>
  <c r="F96" i="56"/>
  <c r="F97" i="56"/>
  <c r="F98" i="56"/>
  <c r="F99" i="56"/>
  <c r="F100" i="56"/>
  <c r="F101" i="56"/>
  <c r="F102" i="56"/>
  <c r="F103" i="56"/>
  <c r="F104" i="56"/>
  <c r="F105" i="56"/>
  <c r="F106" i="56"/>
  <c r="F9" i="56"/>
  <c r="H9" i="56"/>
  <c r="F108" i="56" l="1"/>
  <c r="X10" i="56" l="1"/>
  <c r="W10" i="56"/>
  <c r="X9" i="56"/>
  <c r="W9" i="56"/>
  <c r="U10" i="56"/>
  <c r="T10" i="56"/>
  <c r="U9" i="56"/>
  <c r="T9" i="56"/>
  <c r="W108" i="56" l="1"/>
  <c r="T108" i="56"/>
  <c r="W113" i="56" l="1"/>
  <c r="W111" i="56"/>
  <c r="W110" i="56"/>
  <c r="W109" i="56"/>
  <c r="W112" i="56" l="1"/>
  <c r="W116" i="56" s="1"/>
  <c r="W119" i="56" s="1"/>
  <c r="W120" i="56" s="1"/>
  <c r="X120" i="56" s="1"/>
  <c r="T111" i="56"/>
  <c r="T110" i="56"/>
  <c r="T113" i="56"/>
  <c r="T109" i="56"/>
  <c r="R10" i="56"/>
  <c r="Q10" i="56"/>
  <c r="R9" i="56"/>
  <c r="Q9" i="56"/>
  <c r="O10" i="56"/>
  <c r="N10" i="56"/>
  <c r="O9" i="56"/>
  <c r="N9" i="56"/>
  <c r="L10" i="56"/>
  <c r="K10" i="56"/>
  <c r="L9" i="56"/>
  <c r="K9" i="56"/>
  <c r="I9" i="56"/>
  <c r="Q108" i="56" l="1"/>
  <c r="T112" i="56"/>
  <c r="T116" i="56" s="1"/>
  <c r="N108" i="56"/>
  <c r="K108" i="56"/>
  <c r="T119" i="56" l="1"/>
  <c r="T120" i="56" s="1"/>
  <c r="U120" i="56" s="1"/>
  <c r="N109" i="56"/>
  <c r="Q109" i="56"/>
  <c r="Q110" i="56"/>
  <c r="Q113" i="56"/>
  <c r="Q111" i="56"/>
  <c r="N111" i="56"/>
  <c r="K6" i="33" l="1"/>
  <c r="F16" i="57" s="1"/>
  <c r="Q112" i="56"/>
  <c r="Q116" i="56" s="1"/>
  <c r="N113" i="56"/>
  <c r="N110" i="56"/>
  <c r="N112" i="56" s="1"/>
  <c r="K110" i="56"/>
  <c r="K113" i="56"/>
  <c r="K111" i="56"/>
  <c r="K109" i="56"/>
  <c r="B46" i="57"/>
  <c r="B47" i="57" s="1"/>
  <c r="N116" i="56" l="1"/>
  <c r="H28" i="57" s="1"/>
  <c r="Q119" i="56"/>
  <c r="Q120" i="56" s="1"/>
  <c r="R120" i="56" s="1"/>
  <c r="K112" i="56"/>
  <c r="K116" i="56" s="1"/>
  <c r="K119" i="56" s="1"/>
  <c r="K120" i="56" s="1"/>
  <c r="L120" i="56" s="1"/>
  <c r="F28" i="57"/>
  <c r="B42" i="57" l="1"/>
  <c r="B40" i="57"/>
  <c r="N119" i="56"/>
  <c r="N120" i="56" s="1"/>
  <c r="O120" i="56" s="1"/>
  <c r="C112" i="56"/>
  <c r="I10" i="56"/>
  <c r="H10" i="56"/>
  <c r="X112" i="56" l="1"/>
  <c r="U112" i="56"/>
  <c r="H108" i="56"/>
  <c r="H110" i="56" s="1"/>
  <c r="O112" i="56"/>
  <c r="R112" i="56"/>
  <c r="L112" i="56"/>
  <c r="I112" i="56"/>
  <c r="H113" i="56" l="1"/>
  <c r="H109" i="56"/>
  <c r="H111" i="56"/>
  <c r="F113" i="56"/>
  <c r="H112" i="56" l="1"/>
  <c r="H116" i="56" s="1"/>
  <c r="H119" i="56" s="1"/>
  <c r="H120" i="56" s="1"/>
  <c r="I120" i="56" s="1"/>
  <c r="F110" i="56"/>
  <c r="F111" i="56"/>
  <c r="F109" i="56"/>
  <c r="B43" i="57"/>
  <c r="F112" i="56" l="1"/>
  <c r="F114" i="56" s="1"/>
  <c r="Q117" i="56" s="1"/>
  <c r="R117" i="56" s="1"/>
  <c r="B38" i="57"/>
  <c r="B35" i="57"/>
  <c r="I116" i="56" l="1"/>
  <c r="L116" i="56"/>
  <c r="R116" i="56"/>
  <c r="K117" i="56"/>
  <c r="L117" i="56" s="1"/>
  <c r="J122" i="56" s="1"/>
  <c r="H117" i="56"/>
  <c r="I117" i="56" s="1"/>
  <c r="G122" i="56" s="1"/>
  <c r="N117" i="56"/>
  <c r="O117" i="56" s="1"/>
  <c r="O116" i="56"/>
  <c r="M122" i="56" s="1"/>
  <c r="W117" i="56"/>
  <c r="X117" i="56" s="1"/>
  <c r="X116" i="56"/>
  <c r="T117" i="56"/>
  <c r="U117" i="56" s="1"/>
  <c r="U116" i="56"/>
  <c r="S122" i="56" s="1"/>
  <c r="B39" i="57"/>
  <c r="L29" i="57" s="1"/>
  <c r="L30" i="57" s="1"/>
  <c r="P122" i="56"/>
  <c r="F29" i="57" l="1"/>
  <c r="F30" i="57" s="1"/>
  <c r="J29" i="57"/>
  <c r="J30" i="57" s="1"/>
  <c r="H29" i="57"/>
  <c r="H30" i="57" s="1"/>
  <c r="D29" i="57"/>
  <c r="D30" i="57" s="1"/>
  <c r="V122" i="56"/>
  <c r="O6" i="33" l="1"/>
  <c r="H16" i="57" l="1"/>
  <c r="L28" i="32"/>
  <c r="I26" i="32"/>
  <c r="O17" i="33"/>
  <c r="G16" i="57"/>
  <c r="C16" i="57"/>
  <c r="W17" i="33"/>
  <c r="H14" i="33"/>
  <c r="L13" i="33"/>
  <c r="T13" i="33"/>
  <c r="E16" i="57"/>
  <c r="D8" i="33"/>
  <c r="H8" i="33" s="1"/>
  <c r="X8" i="33" l="1"/>
  <c r="P8" i="33"/>
  <c r="E17" i="57"/>
  <c r="C17" i="57"/>
  <c r="G17" i="33"/>
  <c r="I16" i="57"/>
  <c r="S17" i="33"/>
  <c r="I17" i="57"/>
  <c r="G17" i="57"/>
  <c r="L8" i="33"/>
  <c r="T8" i="33"/>
  <c r="K17" i="33"/>
</calcChain>
</file>

<file path=xl/sharedStrings.xml><?xml version="1.0" encoding="utf-8"?>
<sst xmlns="http://schemas.openxmlformats.org/spreadsheetml/2006/main" count="743" uniqueCount="312">
  <si>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</si>
  <si>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</si>
  <si>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</si>
  <si>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</si>
  <si>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</si>
  <si>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</si>
  <si>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</si>
  <si>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</si>
  <si>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</si>
  <si>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</si>
  <si>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</si>
  <si>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</si>
  <si>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</si>
  <si>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</si>
  <si>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</si>
  <si>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</si>
  <si>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</si>
  <si>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</si>
  <si>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</si>
  <si>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</si>
  <si>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</si>
  <si>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</si>
  <si>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</si>
  <si>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</si>
  <si>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</si>
  <si>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</si>
  <si>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</si>
  <si>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</si>
  <si>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</si>
  <si>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</si>
  <si>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</si>
  <si>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</si>
  <si>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</si>
  <si>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</si>
  <si>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</si>
  <si>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</si>
  <si>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</si>
  <si>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</si>
  <si>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</si>
  <si>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</si>
  <si>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</si>
  <si>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</si>
  <si>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</si>
  <si>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</si>
  <si>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</si>
  <si>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</si>
  <si>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</si>
  <si>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</si>
  <si>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</si>
  <si>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</si>
  <si>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</si>
  <si>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</si>
  <si>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</si>
  <si>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</si>
  <si>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</si>
  <si>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</si>
  <si>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</si>
  <si>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</si>
  <si>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</si>
  <si>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</si>
  <si>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</si>
  <si>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</si>
  <si>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</si>
  <si>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</si>
  <si>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</si>
  <si>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</si>
  <si>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</si>
  <si>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</si>
  <si>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</si>
  <si>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</si>
  <si>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</si>
  <si>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</si>
  <si>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</si>
  <si>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</si>
  <si>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</si>
  <si>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</si>
  <si>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</si>
  <si>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</si>
  <si>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</si>
  <si>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</si>
  <si>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</si>
  <si>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</si>
  <si>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</si>
  <si>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</si>
  <si>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</si>
  <si>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</si>
  <si>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</si>
  <si>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</si>
  <si>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</si>
  <si>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</si>
  <si>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</si>
  <si>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</si>
  <si>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</si>
  <si>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</si>
  <si>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</si>
  <si>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</si>
  <si>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</si>
  <si>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</si>
  <si>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</si>
  <si>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</si>
  <si>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</si>
  <si>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</si>
  <si>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</si>
  <si>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</si>
  <si>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</si>
  <si>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</si>
  <si>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</si>
  <si>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</si>
  <si>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</si>
  <si>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CONCEPTO</t>
  </si>
  <si>
    <t>ORIGINAL FIRMADO</t>
  </si>
  <si>
    <t>CARLOS JULIO ZUÑIGA SANCHEZ</t>
  </si>
  <si>
    <t>CIELO PEREZ SOLANO</t>
  </si>
  <si>
    <t>Presidenta Junta de Licitaciones y Contratos</t>
  </si>
  <si>
    <t>Vicerrectora Administrativa</t>
  </si>
  <si>
    <t>VERIFICACIÓN REQUISITOS TECNICOS HABILITANTES</t>
  </si>
  <si>
    <t>2.3.</t>
  </si>
  <si>
    <t>2.3.1.</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</si>
  <si>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</si>
  <si>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</si>
  <si>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</si>
  <si>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</si>
  <si>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</si>
  <si>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</si>
  <si>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</si>
  <si>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</si>
  <si>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</si>
  <si>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</si>
  <si>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</si>
  <si>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VTE2</t>
  </si>
  <si>
    <t>TOTAL PRESUPUESTO OFICIAL</t>
  </si>
  <si>
    <t>PERSONAL MÍNIMO REQUERIDO</t>
  </si>
  <si>
    <t>2.4.</t>
  </si>
  <si>
    <t>PROPUESTA ECONOMICA</t>
  </si>
  <si>
    <t>Corrección Aritmetica</t>
  </si>
  <si>
    <t>VR. PROPUESTA CORREGIDA</t>
  </si>
  <si>
    <t>PUNTAJE VR. PROPUESTA</t>
  </si>
  <si>
    <t>TOTAL</t>
  </si>
  <si>
    <t>ORDEN DE ELEGIBILIDAD</t>
  </si>
  <si>
    <t>PO</t>
  </si>
  <si>
    <t>FORMULA</t>
  </si>
  <si>
    <t>MEDIA</t>
  </si>
  <si>
    <t>Of.validas</t>
  </si>
  <si>
    <t># PO</t>
  </si>
  <si>
    <t>TRM</t>
  </si>
  <si>
    <t>Decimales</t>
  </si>
  <si>
    <t>MAX</t>
  </si>
  <si>
    <t>CONTRATO 3</t>
  </si>
  <si>
    <t>Contratista - Profesional Especializado</t>
  </si>
  <si>
    <t>OBJETO: MANTENIMIENTO INTEGRAL DE BIENES MUEBLES E INMUEBLES DE LA UNIVERSIDAD DEL CAUCA PARA EL AÑO 2018</t>
  </si>
  <si>
    <t>2.3.2</t>
  </si>
  <si>
    <t>30% VALOR TOTAL EJECUTADO (VTE)</t>
  </si>
  <si>
    <t>CONTRATO 4</t>
  </si>
  <si>
    <t xml:space="preserve">UNSPSC
</t>
  </si>
  <si>
    <t>UNSPSC</t>
  </si>
  <si>
    <t>DOCUMENTOS TÉCNICOS (Sobre No. 1)</t>
  </si>
  <si>
    <t>EXPERIENCIA ESPECÍFICA DEL PROPONENTE</t>
  </si>
  <si>
    <t>ANNY MARIBEL MEDINA</t>
  </si>
  <si>
    <t>OBJETO: CONSTRUCCIÓN DE RESIDENCIAS UNIVERSITARIAS EN EL CAMPUS DE INGENIERÍAS Y CIENCIAS CONTABLES, ECONÓMICAS Y ADMINISTRATIVAS DE LA UNIVERSIDAD DELCAUCA EN EL MUNICIPIO DE POPAYÁN, DEPARTAMENTO DEL CAUCA.</t>
  </si>
  <si>
    <t>JOSE LUIS GARZON</t>
  </si>
  <si>
    <t>LICITACIÓN PÚBLICA N° 031 DE 2019</t>
  </si>
  <si>
    <t>CONTRATO 5</t>
  </si>
  <si>
    <t>CONTRATO 6</t>
  </si>
  <si>
    <t>UNSPSC
721214, 721539, 721515, 721519, 721527, 721535</t>
  </si>
  <si>
    <t>SI</t>
  </si>
  <si>
    <t>NO</t>
  </si>
  <si>
    <t>SUBSANAR</t>
  </si>
  <si>
    <t>VALOR TOTAL EJECUTADO 
PO = $ 194.121.050</t>
  </si>
  <si>
    <t>LICITACION No. 042-2019</t>
  </si>
  <si>
    <t>2.3.1</t>
  </si>
  <si>
    <t>En el caso de estructura plural, el integrante que aporte el 30% de la experiencia específica o más relacionada con el criterio del VTE, deberá tener una participación mínima en la estructura plural del 30%. ($58.236.615)</t>
  </si>
  <si>
    <r>
      <t xml:space="preserve">Máximo DOS (2) contratos de obra civil de construcción de escenarios deportivos. La sumatoria del valor actualizado de los contratos aportados debe ser por una cuantía igual o superior al presupuesto oficial de la presente convocatoria, relacionada con el criterio de VALOR TOTAL EJECUTADO (VTE). Se exceptúan los contratos que hagan referencia a adecuación, ampliación, remodelación, rehabilitación de escenarios deportivos. 
En ofertas presentadas por consorcios o uniones temporales, todos los integrantes deben acreditar como mínimo el 30% de la experiencia especifica en relación con el presupuesto oficial, en máximo tres (3) contratos (Pudiendo incluir los contratos que se aportan para acreditar la experiencia específica del proponente plural, aunque no necesariamente deben ser coincidentes la experiencia que aporta el proponente plural con la mínima exigida a cada miembro de la figura asociativa, sin embargo se mantienen idénticos los requisitos para que pueda ser considerada como experiencia habilitante).
La Universidad de Cauca tendrá en cuenta la experiencia que presenten los proponentes en calidad de Consorcio y Unión Temporal, proporcional a su participación en dichas alianzas comerciales.
Cada contrato que el proponente aporte como experiencia específica debe estar registrado en el RUP y debe encontrarse inscrito en al menos tres (3) de los códigos UNSPSC exigidos en el numeral 2.1 literal (d) del presente pliego de condiciones y necesariamente deberá estar registrado en una de las opciones que se relacionan a continuación: 1) 72 12 14 y 72 15 31 o 2. 72 12 14 y 72 14 13
</t>
    </r>
    <r>
      <rPr>
        <b/>
        <sz val="12"/>
        <rFont val="Arial Narrow"/>
        <family val="2"/>
      </rPr>
      <t>UNSPSC:</t>
    </r>
    <r>
      <rPr>
        <sz val="12"/>
        <rFont val="Arial Narrow"/>
        <family val="2"/>
      </rPr>
      <t xml:space="preserve"> (1) 721015, (2) 721214, (3) 721413, (4) 721513, (5) 721525, (6) 721536, (7) 721531, (8) 721539 (9) 951219</t>
    </r>
  </si>
  <si>
    <t>CONSORCIO SENI</t>
  </si>
  <si>
    <t>GERMAN ALONSO YANZA</t>
  </si>
  <si>
    <t>JOSE GIOVANNI TOBAR</t>
  </si>
  <si>
    <t>CONSORCIO BM</t>
  </si>
  <si>
    <t>HAROLD ALBERTO MUÑOZ MUÑOZ</t>
  </si>
  <si>
    <t>G</t>
  </si>
  <si>
    <t xml:space="preserve">Residente de Obra. Un (1) ingeniero civil o arquitecto con al menos cinco (05) años de experiencia general, contados a partir de la expedición de la matricula profesional con 100% de disponibilidad de tiempo en obra, y experiencia específica certificada como residente o director de obra de construcción de escenarios deportivos y/o canchas sintéticas; y/ó contratista de obra pública de al menos un (01) contrato de construcción de escenarios deportivos y/o canchas sintéticas. Adicionalmente deberá presentar certificado de entrenamiento o reentrenamiento de trabajo seguro en alturas nivel avanzado vigente, es decir con fecha de expedición que no supere un (1) año a la fecha de cierre de la presente convocatoria. 
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etc.). 
Las certificaciones de la experiencia específica como residente de obra deben ser por lo menos una y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
La acreditación de la experiencia específica del residente de obra, como contratista de obra pública de por lo menos un contrato de obra civil, cuyo objeto esté relacionado con construcción de escenarios deportivo y/o canchas sintéticas,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Acta de recibo final de obra y/o acta de liquidación del contrato.
</t>
  </si>
  <si>
    <t>Maestro de obra. Un (1) maestro o técnico en construcción con al menos cinco (5) años de experiencia general, contados a partir de la expedición de la matricula profesional con 100% de disponibilidad de tiempo en obra, y experiencia específica en construcción de escenarios deportivos y/o canchas sintéticas soportada en al menos dos certificaciones como se indica en los siguientes párrafos. Además, debe presentar el certificado de entrenamiento o reentrenamiento de trabajo seguro en alturas nivel avanzado vigente, es decir con fecha de expedición que no supere un (1) año a la fecha de cierre de la presente convocatoria.
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etc.). 
Las certificaciones de la experiencia específica como maestro de obra o técnico constructor, deben ser por lo menos dos (2) y serán soportadas conforme a los siguientes requerimientos:  
a) Ser suscritas por la entidad pública y/o entidad privada contratante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t>
  </si>
  <si>
    <t>Profesional en salud ocupacional. Un (1) profesional en un área de salud ocupacional o tecnólogo en salud ocupacional o técnico en salud ocupacional o profesional con especialización en un área de salud ocupacional con al menos un (1) año de experiencia general, contados a partir de expedición de la resolución que le concede licencia para prestar servicios en salud ocupacional con 100% de disponibilidad de tiempo en obra. La licencia deberá estar vigente a la fecha de cierre de la presente convocatoria. Adicionalmente deberá presentar certificado de entrenamiento o reentrenamiento de trabajo seguro en alturas nivel avanzado vigente, es decir con fecha de expedición que no supere un (1) año a la fecha de cierre de la presente convocatoria</t>
  </si>
  <si>
    <t>N/A</t>
  </si>
  <si>
    <t>NO SE PUEDE VERIFICAR RELACIONAR EL ANEXO G</t>
  </si>
  <si>
    <t>ING. CIVIL
FECHA EXP. M.P. 1987
1. CERTFICACIÓN Y ACTA DE LIQUIDACIÓN FINAL COMO CONTRATISTA DE OBRA (ENTIDAD PÚBLICA)
APORTA CARTA DE INTENCION DEL EQUIPO DE TRABAJO</t>
  </si>
  <si>
    <t>INGENIERA AMBIENTAL ESPECIALISTA EN HIGIENE Y SEGURIDAD INDUSTRIAL 
LICENCIA PARA PRESTAR LOS SERVICIOS DE SALUD  OCUPACIONAL
RES. 15 AGOS 2017
CARTA DE COMPROMISO
DISPONIBILIDAD 100%
CERTIFICADO DE TRABAJO EN ALTURAS (18 FEB 2019)</t>
  </si>
  <si>
    <t>CARLOS ROBERTO VALDERRAMA</t>
  </si>
  <si>
    <t>NK</t>
  </si>
  <si>
    <t>UNSPSC
721214, 721015</t>
  </si>
  <si>
    <t>UNSPSC
721214 y  721413
721015, 721214, 721413, 721513, 721539</t>
  </si>
  <si>
    <t>ok</t>
  </si>
  <si>
    <t>SEMAING SAS</t>
  </si>
  <si>
    <t>ING. CIVIL
FECHA EXP. M.P. 1991
1. CERTIFICACIÓN Y ACTA  DE LIQUIDACIÓN COMO MIEMBRO DEL CONSORCIO CONTRATISTA (ENTIDAD PUBLICA)
CARTA DE INTENCION DEL EQUIPO DE TRABAJO
DISPONIBILIDAD 50%</t>
  </si>
  <si>
    <t>NO HABIL</t>
  </si>
  <si>
    <t>TECNOLOGO EN SALUD OCUPACIONAL
RES. 3 DIC 2012
CERTIFICADO DE TRABAJO EN ALTURAS (19 Nov 2019)
CARTA DE COMPROMISO
DISPONIBILIDAD 100%</t>
  </si>
  <si>
    <t>UNSPSC
721214 y  721413
721015,  721214,  721413, 721525, 721536,  721539, 951219</t>
  </si>
  <si>
    <t>CONTRATO No. 1
CODIGOS UNSPSC
721214 y  721413
UNSPSC: 721015,  721214,  721413, 721525, 721536,  721539, 951219
(FOLIO 39)
APORTA ACTA DE ENTREGA Y RECIBO DEFINITIVO  DE OBRA EXPEDIDA ENTIDAD PUBLICA</t>
  </si>
  <si>
    <t>ING. CIVIL
FECHA EXP. M.P. 1991
1. CERTIFICACIÓN  COMO DIRECTOR DE OBRA Y CONTRATO DE OPS (ENTIDAD PRIVADA)
PRESENTA ACTA DE RECIBO FINAL DE OBRA EXPEDIDA POR ENTIDAD PUBLICA
CARTA DE INTENCION DEL EQUIPO DE TRABAJO
DISPONIBILIDAD 50%</t>
  </si>
  <si>
    <t xml:space="preserve">ING. CIVIL
FECHA EXP. M.P. 2008
1. CERTFICACIÓN DE RESIDENTE DE OBRA Y CONTRATO DE PRESTACION DE SERVICIOS EXPEDIDA POR ENTIDAD PRIVADA
 ACTA DE RECIBIDO DE ENTREGA Y RECIBO DEFINITIVO DE OBRA EXPEDIDO POR ENTIDAD PUBLICA
CARTA DE INTENCION DEL EQUIPO DE TRABAJO 
DISPONIBILIDAD 100%
CERTIFICADO DE ALTURAS 15/OCT/2019
</t>
  </si>
  <si>
    <t xml:space="preserve">MAESTRO DE OBRA
FECHA EXP. M.P. 2012
1. PRESENTA CONTRATO DE OPS, CERTIFICACION COMO MAESTRO (ENTIDAD PRIVADA)
APORTA ACTA DE ENTREGA Y RECIBIDO DEFINITIVO DE OBRA  (ENTIDAD PUBLICA)
2. PRESENTA CONTRATO DE OPS, CERTIFICACION COMO MAESTRO (ENTIDAD PRIVADA)
APORTA ACTA DE DE LIQUIDACIÓN 
CARTA DE INTENCION DEL EQUIPO DE TRABAJO
DISPONIBILIDAD 100%
 CERTIFICADO DE TRABAJO EN ALTURAS (17 OCT 2019)
</t>
  </si>
  <si>
    <t>MANUEL MANZANO</t>
  </si>
  <si>
    <t>OSCAR BURBANO</t>
  </si>
  <si>
    <t>% PARTICIPACION (40%)</t>
  </si>
  <si>
    <t>40%VTE</t>
  </si>
  <si>
    <t xml:space="preserve">UNSPSC
721214 y  721413
721014, 721015, 721413, 721539, 721513, 721525
</t>
  </si>
  <si>
    <t>CONTRATO No. 1
CODIGOS UNSPSC
721214 y  721413
721014, 721015, 721413, 721539, 721513, 721525
(FOLIO 21-22)
APORTA CONTRATO Y ACTA PARCIAL N°2 Y FINAL EXPEDIDA POR ENTIDAD PUBLICA</t>
  </si>
  <si>
    <t>CONTRATO No. 1
CODIGOS UNSPSC
721214 y  721413
721015, 721214, 721413, 721531, 951219
(FOLIO 31)
APORTA CONTRATO, ACTA  FINAL Y ACTA DE LIQUIDACIÓN DE OBRA EXPEDIDA POR ENTIDAD PUBLICA</t>
  </si>
  <si>
    <t>ING. CIVIL
FECHA EXP. M.P. 2008
1. CERTIFICACIÓN COMO DIRECTOR (ENTIDAD PUBLICA)
     ACTA DE LIQUIDACIÓN
     ACTA RECIBO FINAL
CARTA DE INTENCION DEL EQUIPO DE TRABAJO
DISPONIBILIDAD 100%</t>
  </si>
  <si>
    <r>
      <t>MAESTRO DE OBRA
FECHA EXP. M.P. 2003
1. PRESENTA CONTRATO DE OPS, CERTIFICACION COMO MAESTRO (ENTIDAD PRIVADA)
APORTA CERTIFICACIÓN (</t>
    </r>
    <r>
      <rPr>
        <b/>
        <sz val="12"/>
        <color rgb="FFFF0000"/>
        <rFont val="Arial Narrow"/>
        <family val="2"/>
      </rPr>
      <t>INSTITUCIONES EDUCATIVAS</t>
    </r>
    <r>
      <rPr>
        <b/>
        <sz val="12"/>
        <rFont val="Arial Narrow"/>
        <family val="2"/>
      </rPr>
      <t xml:space="preserve">) Y ACTA DE LIQUIDACIÓN (ENTIDAD PUBLICA) FOLIOS 107-118
</t>
    </r>
    <r>
      <rPr>
        <b/>
        <sz val="12"/>
        <color rgb="FFFF0000"/>
        <rFont val="Arial Narrow"/>
        <family val="2"/>
      </rPr>
      <t xml:space="preserve">
</t>
    </r>
    <r>
      <rPr>
        <b/>
        <sz val="12"/>
        <color theme="1"/>
        <rFont val="Arial Narrow"/>
        <family val="2"/>
      </rPr>
      <t>2. PRESENTA CONTRATO DE OPS, CERTIFICACION COMO MAESTRO (ENTIDAD PÚBLICA)
APORTA ACTA DE RECIBIDO Y ACTA DE LIQUIDACIÓN (ENTIDAD PÚBLICA)
 FOLIO (119-121)</t>
    </r>
    <r>
      <rPr>
        <b/>
        <sz val="12"/>
        <color rgb="FFFF0000"/>
        <rFont val="Arial Narrow"/>
        <family val="2"/>
      </rPr>
      <t xml:space="preserve">
</t>
    </r>
    <r>
      <rPr>
        <b/>
        <sz val="12"/>
        <color theme="1"/>
        <rFont val="Arial Narrow"/>
        <family val="2"/>
      </rPr>
      <t>CARTA DE INTENCION DEL EQUIPO DE TRABAJO
DISPONIBILIDAD 100%</t>
    </r>
    <r>
      <rPr>
        <b/>
        <sz val="12"/>
        <color rgb="FFFF0000"/>
        <rFont val="Arial Narrow"/>
        <family val="2"/>
      </rPr>
      <t xml:space="preserve">
</t>
    </r>
    <r>
      <rPr>
        <b/>
        <sz val="12"/>
        <rFont val="Arial Narrow"/>
        <family val="2"/>
      </rPr>
      <t xml:space="preserve"> CERTIFICADO DE TRABAJO EN ALTURAS (7 JUL 2019)</t>
    </r>
  </si>
  <si>
    <t>TECNOLOGO EN SALUD OCUPACIONAL
RES. 22 AGOSTO 2018
CERTIFICADO DE TRABAJO EN ALTURAS (23 SEP 2019)
CARTA DE COMPROMISO
DISPONIBILIDAD 100%</t>
  </si>
  <si>
    <t>UNSPSC
721214 y  721413
721015, 721214, 721413, 721531, 951219</t>
  </si>
  <si>
    <t>UNSPSC
721015, 721214, 721413, 721531, 721539, 951219</t>
  </si>
  <si>
    <t>CONTRATO No. 1
CODIGOS UNSPSC
721015, 721214, 721413, 721531, 721539, 951219
(FOLIO 54)
APORTA FINAL DE OBRA, ACTA DE TERIMNACIÓN Y RECIBO FINAL DE OBRA PÚBLICA EXPEDIDA POR ENTIDAD PUBLICA</t>
  </si>
  <si>
    <t>Director de obra: Un (1) ingeniero civil o arquitecto, con al menos diez (10) años de experiencia general, contados a partir de la expedición de la matricula profesional y con una experiencia específica certificada de director de obra en construcción de edificaciones no residenciales; y/o contratista de obra pública de al menos un (01) contrato de obra civil en construcción de edificaciones no residenciales.  El director de obra será el articulador entre la Universidad del Cauca, La Firma Consultora, La Interventoría y La Supervisión del Contrato, en el sentido en el que generará los lazos de comunicación necesarios, garantizando actitud proactiva en aras de obtener soluciones oportunas y concertadas, respetando las competencias de las partes y sugiriendo siempre soluciones soportadas en documentos técnicos y acorde a la ley.
El Director de obra ofrecido puede ser el mismo oferente cuando se trate de persona natural o persona natural integrante de un consorcio o unión temporal que cumpla con las condiciones y requisitos del presente pliego de condiciones. 
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etc.). 
Las certificaciones de la experiencia específica como director de obra, deben ser por lo menos una y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
La acreditación de la experiencia específica del director de obra, como contratista de obra pública de por lo menos un contrato de obra civil, cuyo objeto esté relacionado con construcción de edificaciones,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Acta de recibo final de obra y/o acta de liquidación del contrato.</t>
  </si>
  <si>
    <t>ING. CIVIL
FECHA EXP. M.P. 1989
1. CERTIFICACIÓN COMO CONTRATISTA (ENTIDAD PUBLICA)
CARTA DE INTENCION DEL EQUIPO DE TRABAJO
DISPONIBILIDAD 100%</t>
  </si>
  <si>
    <r>
      <t>ING. CIVIL
FECHA EXP. M.P. 2012
1. CERTFICACIÓN DE RESIDENTE DE OBRA (ENTIDAD PRIVADA)</t>
    </r>
    <r>
      <rPr>
        <b/>
        <sz val="12"/>
        <color rgb="FFFF0000"/>
        <rFont val="Arial Narrow"/>
        <family val="2"/>
      </rPr>
      <t xml:space="preserve">
NO APORTA CONTRATO DE PRESTACIÓN DE SERVICIO</t>
    </r>
    <r>
      <rPr>
        <b/>
        <sz val="12"/>
        <rFont val="Arial Narrow"/>
        <family val="2"/>
      </rPr>
      <t xml:space="preserve">
APORTA ACTA DE LIQUIDACIÓN FINAL DE OBRA SUSCRITA POR ENTIDAD PÚBLICA
CARTA DE INTENCION DEL EQUIPO DE TRABAJO DISPONIBILIDAD 100%
CERTIFICADO DE ALTURAS 19/FEB/2019</t>
    </r>
  </si>
  <si>
    <r>
      <t xml:space="preserve">ING. CIVIL
FECHA EXP. M.P. 2005
1. CERTFICACIÓN DE RESIDENTE DE OBRA (ENTIDAD PÚBLICA)
APORTA ACTA DE LIQUIDACIÓN Y ACTA DE RECIBO FINAL </t>
    </r>
    <r>
      <rPr>
        <b/>
        <sz val="12"/>
        <color rgb="FFFF0000"/>
        <rFont val="Arial Narrow"/>
        <family val="2"/>
      </rPr>
      <t>SUSCRITA POR EL INTERVENTOR</t>
    </r>
    <r>
      <rPr>
        <b/>
        <sz val="12"/>
        <rFont val="Arial Narrow"/>
        <family val="2"/>
      </rPr>
      <t xml:space="preserve">
CARTA DE INTENCION DEL EQUIPO DE TRABAJO DISPONIBILIDAD 100%
CERTIFICADO DE ALTURAS 25/OCT/2019</t>
    </r>
  </si>
  <si>
    <r>
      <t xml:space="preserve">MAESTRO DE OBRA
FECHA EXP. M.P. 2002
</t>
    </r>
    <r>
      <rPr>
        <b/>
        <sz val="12"/>
        <color theme="1"/>
        <rFont val="Arial Narrow"/>
        <family val="2"/>
      </rPr>
      <t xml:space="preserve">
1. PRESENTA CONTRATO DE OPS, CERTIFICACION COMO MAESTRO (ENTIDAD PRIVADA)
APORTA </t>
    </r>
    <r>
      <rPr>
        <b/>
        <sz val="12"/>
        <rFont val="Arial Narrow"/>
        <family val="2"/>
      </rPr>
      <t xml:space="preserve">ACTA DE RECIBO FINAL (ENTIDAD PUBLICA) FOLIOS (124-133)
</t>
    </r>
    <r>
      <rPr>
        <b/>
        <sz val="12"/>
        <color theme="3"/>
        <rFont val="Arial Narrow"/>
        <family val="2"/>
      </rPr>
      <t xml:space="preserve">
2. </t>
    </r>
    <r>
      <rPr>
        <b/>
        <sz val="12"/>
        <color theme="1"/>
        <rFont val="Arial Narrow"/>
        <family val="2"/>
      </rPr>
      <t xml:space="preserve">PRESENTA CONTRATO DE OPS, CERTIFICACION COMO MAESTRO (ENTIDAD PRIVADA)
APORTA ACTA DE LIQUIDACIÓN FINAL (ENTIDAD PÚBLICA)
 FOLIO (134-139)
</t>
    </r>
    <r>
      <rPr>
        <b/>
        <sz val="12"/>
        <color theme="3"/>
        <rFont val="Arial Narrow"/>
        <family val="2"/>
      </rPr>
      <t xml:space="preserve">
</t>
    </r>
    <r>
      <rPr>
        <b/>
        <sz val="12"/>
        <color theme="1"/>
        <rFont val="Arial Narrow"/>
        <family val="2"/>
      </rPr>
      <t xml:space="preserve">CARTA DE INTENCION DEL EQUIPO DE TRABAJO
DISPONIBILIDAD 100%
</t>
    </r>
    <r>
      <rPr>
        <b/>
        <sz val="12"/>
        <color rgb="FFFF0000"/>
        <rFont val="Arial Narrow"/>
        <family val="2"/>
      </rPr>
      <t xml:space="preserve">
</t>
    </r>
    <r>
      <rPr>
        <b/>
        <sz val="12"/>
        <rFont val="Arial Narrow"/>
        <family val="2"/>
      </rPr>
      <t xml:space="preserve"> CERTIFICADO DE TRABAJO EN ALTURAS (29 ENE 2019)</t>
    </r>
  </si>
  <si>
    <t>TECNOLOGO EN SALUD OCUPACIONAL
RES. 01 JULIO 2016
CERTIFICADO DE TRABAJO EN ALTURAS (12 DIC 2019)
CARTA DE COMPROMISO
DISPONIBILIDAD 100%</t>
  </si>
  <si>
    <r>
      <rPr>
        <b/>
        <sz val="8"/>
        <color rgb="FFFF0000"/>
        <rFont val="Arial Narrow"/>
        <family val="2"/>
      </rPr>
      <t>NO PRESENTA EL Anexo G</t>
    </r>
    <r>
      <rPr>
        <b/>
        <sz val="8"/>
        <rFont val="Arial Narrow"/>
        <family val="2"/>
      </rPr>
      <t>: EXPERIENCIA ESPECIFICA DEL PROPONENTE 
SE PRESENTA EL FOLIO 54-56 ACTA FINAL DE OBRA PUBLICA 255 DE 2016 Y ACTA FINAL DE OBRA (EXPEDIDA POR ENTIDAD PUBLICA)</t>
    </r>
  </si>
  <si>
    <r>
      <t xml:space="preserve">CONTRATO No. 1
CODIGOS UNSPSC
721214 y  721413
721015, 721214, 721413, 721513, 721539
(FOLIO 45)
APORTA CERTIFICACIÓN Y ACTA DE LIQUIDACION EXPEDIDA POR ENTIDAD PUBLICA. </t>
    </r>
    <r>
      <rPr>
        <b/>
        <sz val="8"/>
        <color rgb="FFFF0000"/>
        <rFont val="Arial Narrow"/>
        <family val="2"/>
      </rPr>
      <t>La certificación aportada por la entidad indica que el consorcio es conformado por Personas Naturales diferentes a los mienbros del consorcio que presenta la oferta</t>
    </r>
    <r>
      <rPr>
        <b/>
        <sz val="8"/>
        <rFont val="Arial Narrow"/>
        <family val="2"/>
      </rPr>
      <t>.</t>
    </r>
  </si>
  <si>
    <r>
      <t xml:space="preserve">CONTRATO No. 2
CODIGOS UNSPSC
</t>
    </r>
    <r>
      <rPr>
        <b/>
        <sz val="8"/>
        <color rgb="FFFF0000"/>
        <rFont val="Arial Narrow"/>
        <family val="2"/>
      </rPr>
      <t>SOLO PRESENTA DOS CÓDIGOS 721214, 721015</t>
    </r>
    <r>
      <rPr>
        <b/>
        <sz val="8"/>
        <rFont val="Arial Narrow"/>
        <family val="2"/>
      </rPr>
      <t xml:space="preserve"> (FOLIO 31)
APORTA ACTA DE LIQUIDACION  EXPEDIDA ENTIDAD PUBLICA</t>
    </r>
  </si>
  <si>
    <r>
      <t xml:space="preserve">ING. CIVIL
FECHA EXP. M.P. 1990
1. CERTFICACIÓN DE RESIDENTE DE OBRA Y CONTRATO DE PRESTACION DE SERVICIOS EXPEDIDA POR ENTIDAD PRIVADA
</t>
    </r>
    <r>
      <rPr>
        <b/>
        <sz val="12"/>
        <color rgb="FFFF0000"/>
        <rFont val="Arial Narrow"/>
        <family val="2"/>
      </rPr>
      <t>NO APORTA ACTA DE RECIBIDO FINAL Y/O ACTA DE LIQUIDACIÓN DEL CONTRATO</t>
    </r>
    <r>
      <rPr>
        <b/>
        <sz val="12"/>
        <rFont val="Arial Narrow"/>
        <family val="2"/>
      </rPr>
      <t xml:space="preserve">
CARTA DE INTENCION DEL EQUIPO DE TRABAJO
DISPONIBILIDAD 100%
CERTIFICADO DE ALTURAS 17/NOV/2019
</t>
    </r>
  </si>
  <si>
    <t xml:space="preserve">ING. CIVIL
FECHA EXP. M.P. 2008
1. CERTFICACIÓN DE RESIDENTE DE OBRA  EXPEDIDA POR ENTIDAD PÚBLICA
CARTA DE INTENCION DEL EQUIPO DE TRABAJO
DISPONIBILIDAD 100%
CERTIFICADO DE ALTURAS 14/SEP/2019
</t>
  </si>
  <si>
    <r>
      <t xml:space="preserve">MAESTRO DE OBRA
FECHA EXP. M.P. 2000
1. PRESENTA CONTRATO DE OPS, CERTIFICACION COMO MAESTRO (ENTIDAD PRIVADA)
APORTA CERTIFICACIÓN Y ACTA DE LIQUIDACIÓN (ENTIDAD PUBLICA)
2. PRESENTA CONTRATO DE OPS, CERTIFICACION COMO MAESTRO (ENTIDAD PRIVADA)
</t>
    </r>
    <r>
      <rPr>
        <b/>
        <sz val="12"/>
        <color rgb="FFFF0000"/>
        <rFont val="Arial Narrow"/>
        <family val="2"/>
      </rPr>
      <t>NO APORTA ACTA DE RECIBIDO NI ACTA DE LIQUIDACIÓN FOLIO</t>
    </r>
    <r>
      <rPr>
        <b/>
        <sz val="12"/>
        <rFont val="Arial Narrow"/>
        <family val="2"/>
      </rPr>
      <t xml:space="preserve"> (136-138)
CARTA DE INTENCION DEL EQUIPO DE TRABAJO
DISPONIBILIDAD 100%
 CERTIFICADO DE TRABAJO EN ALTURAS (15 SEP 2019)
</t>
    </r>
  </si>
  <si>
    <r>
      <t xml:space="preserve">TECNOLOGO EN SALUD OCUPACIONAL
</t>
    </r>
    <r>
      <rPr>
        <b/>
        <sz val="12"/>
        <color rgb="FFFF0000"/>
        <rFont val="Arial Narrow"/>
        <family val="2"/>
      </rPr>
      <t>NO APORTA RESOLUCION DE LICENCIA PARA PRESTAR LOS SERVICIOS EN SALUD OCUPACIONAL</t>
    </r>
    <r>
      <rPr>
        <b/>
        <sz val="12"/>
        <rFont val="Arial Narrow"/>
        <family val="2"/>
      </rPr>
      <t xml:space="preserve"> (FOLIOS 93-100)
CERTIFICADO DE TRABAJO EN ALTURAS (1</t>
    </r>
    <r>
      <rPr>
        <b/>
        <sz val="12"/>
        <color rgb="FFFF0000"/>
        <rFont val="Arial Narrow"/>
        <family val="2"/>
      </rPr>
      <t>3 MARZO 2017</t>
    </r>
    <r>
      <rPr>
        <b/>
        <sz val="12"/>
        <rFont val="Arial Narrow"/>
        <family val="2"/>
      </rPr>
      <t>)
CARTA DE COMPROMISO
DISPONIBILIDAD 100%</t>
    </r>
  </si>
  <si>
    <r>
      <t xml:space="preserve">MAESTRO
FECHA EXP. M.P. 2002
1. CERTFICACIÓN DE MAESTRO DE OBRA  EXPEDIDA POR ENTIDAD PÚBLICA
2. CERTFICACIÓN DE MAESTRO DE OBRA, CONTRATO DE PRESTACION DE SERVICIOS EXPEDIDA POR ENTIDAD PRIVADA Y ACTA RECIBO </t>
    </r>
    <r>
      <rPr>
        <b/>
        <sz val="12"/>
        <color rgb="FFFF0000"/>
        <rFont val="Arial Narrow"/>
        <family val="2"/>
      </rPr>
      <t>FINAL DE OBRA  EXPEDIDA POR EL INTERVENTOR</t>
    </r>
    <r>
      <rPr>
        <b/>
        <sz val="12"/>
        <rFont val="Arial Narrow"/>
        <family val="2"/>
      </rPr>
      <t xml:space="preserve">
CARTA DE INTENCION DEL EQUIPO DE TRABAJO 
DISPONIBILIDAD 100%
CERTIFICADO DE ALTURAS 29/ENERO/2019
</t>
    </r>
  </si>
  <si>
    <t>UNIVERSIDAD DEL CAUCA
VICERRECTORIA ADMINISTRATIVA
CONVOCATORIA PUBLICA No. 42 DE 2019
ACTA DE CIERRE DEL PLAZO Y APERTURA DE OFERTAS No.  del 18 de diciembre  de 2019</t>
  </si>
  <si>
    <t>OBJETO: “CONSTRUCCIÓN DE CANCHA MÚLTIPLE EN LA SEDE NORTE (CIUDADELA UNIVERSITARIA) – UNIVERSIDAD DEL CAUCA"</t>
  </si>
  <si>
    <t>Presupuesto Oficial =   $$194.121.050</t>
  </si>
  <si>
    <t xml:space="preserve">Conforme al calendario indicado en el Pliego de Condiciones, el cual se estableció como fecha de cierre del plazo de la convocatoria el día 18 de diciembre de 2019 a las 03:30 p.m., se procede a instalar la audiencia de apertura de las propuestas en presencia de los oferentes y asistentes para dar lectura según el orden de llegada, al número de folios, verificación de la carta de presentación de la oferta, verificación de los requisitos jurídicos  y capacidad financiera. </t>
  </si>
  <si>
    <t>En este orden de ideas, se dá inicio a la apertura del sobre No. 1 de las ofertas presentadas:</t>
  </si>
  <si>
    <t>Al proceso se presentaron:   cinco (5) oferta, conforme a la información que se describe a continuación:</t>
  </si>
  <si>
    <t>Orden de apertura</t>
  </si>
  <si>
    <t xml:space="preserve">PROPONENTE </t>
  </si>
  <si>
    <t>FOLIOS</t>
  </si>
  <si>
    <t>GARANTÍA DE SERIEDAD DE LA OFERTA</t>
  </si>
  <si>
    <t xml:space="preserve">OBSERVACIONES </t>
  </si>
  <si>
    <t>Compañía de Seguros y No. de póliza.</t>
  </si>
  <si>
    <t>JOSE GIOVANNI TOBAR PAZ</t>
  </si>
  <si>
    <t>El sobre No. 1 contiene 88  FOLIOS Y UN CD</t>
  </si>
  <si>
    <t>CONFIANZA NO. 30 CU 048566</t>
  </si>
  <si>
    <t>NO INDICA EN EL ANEXO A EL NUMERO DE FOLIOS</t>
  </si>
  <si>
    <t>El sobre No. 1 contiene 151 FOLIOS Y UN CD</t>
  </si>
  <si>
    <t>CONFIANZA NO 30 CU 048564</t>
  </si>
  <si>
    <t xml:space="preserve"> NINGUNA</t>
  </si>
  <si>
    <t>GERMAN ALONSO YANZA NAVAEZ</t>
  </si>
  <si>
    <t>El sobre No. 1 contiene 103 FOLIOS</t>
  </si>
  <si>
    <t>SEGUROS MUNDIAL NO. CCS-100000757</t>
  </si>
  <si>
    <t>LA OFERTA SE ENCUENTRA SIN FOLIAR</t>
  </si>
  <si>
    <t>ONSORCIO BM</t>
  </si>
  <si>
    <t>El sobre No. 1 contiene 127 FOLIOS</t>
  </si>
  <si>
    <t>SEGUROS MUNDIAL NO. NB -100021282</t>
  </si>
  <si>
    <t>HAROLD ALBERTO MUÑOZ</t>
  </si>
  <si>
    <t>El sobre No. 1 contiene 147 FOLIOS</t>
  </si>
  <si>
    <t>SOLIDARIA NO. 435-45-994000010731</t>
  </si>
  <si>
    <t>NO INDICA EN EL ANEXO EL NUMERO DE FOLIOS Y EL PLAZO DE EJECUCIÓN DE LA OBRA</t>
  </si>
  <si>
    <t>En constancia de lo anterior, se firma en Popayán a los dieciocho (18) días del mes de diciembre de dos mil diecinueve (2019).</t>
  </si>
  <si>
    <t xml:space="preserve">
CIELO PEREZ SOLANO</t>
  </si>
  <si>
    <t>LADY CRISTINA PAZ BURBANO</t>
  </si>
  <si>
    <t xml:space="preserve">Presidenta, Junta de Licitaciones y Contratos </t>
  </si>
  <si>
    <t xml:space="preserve">Profesional Universitario, Oficina Asesora Jurídica </t>
  </si>
  <si>
    <t xml:space="preserve">Universidad del Cauca </t>
  </si>
  <si>
    <t>Universidad del Cauca</t>
  </si>
  <si>
    <t xml:space="preserve">Proyectó: Adriana M. Puscuz Bravo </t>
  </si>
  <si>
    <t xml:space="preserve">INFORME DE EVALUACIÓN INICIAL DE OFERTAS </t>
  </si>
  <si>
    <t>CONVOCATORIA PÚBLICA N° 042-2019</t>
  </si>
  <si>
    <t xml:space="preserve">VERIFICACIÓN REQUISITOS JURÍDICOS HABILITANTES - PROPONENTES </t>
  </si>
  <si>
    <t>PRESUPUESTO OFICIAL: $194.121.050</t>
  </si>
  <si>
    <t>OBJETO: “CONSTRUCCIÓN DE CANCHA MÚLTIPLE EN LA SEDE NORTE (CIUDADELA UNIVERSITARIA) – UNIVERSIDAD DEL CAUCA".</t>
  </si>
  <si>
    <t>OBSERVACION</t>
  </si>
  <si>
    <t>REQUISITOS DE CAPACIDAD JURIDICA</t>
  </si>
  <si>
    <t>CARTA DE PRESENTACIÓN ANEXO A</t>
  </si>
  <si>
    <t xml:space="preserve">MODIFICA EL PUNTO 4 DEL ANEXO </t>
  </si>
  <si>
    <t>GARANTÍA DE SERIEDAD DE LA PROPUESTA</t>
  </si>
  <si>
    <t>EXISTENCIA Y CAPACIDAD LEGAL</t>
  </si>
  <si>
    <t xml:space="preserve">REGISTRO UNICO DE PROPONENTES </t>
  </si>
  <si>
    <t>NO CUENTA CON EL CODIGO OBLIGATORIO EXIGIDO EN EL PLIEGO DE CONDICIONES</t>
  </si>
  <si>
    <t>CARTA DE ACEPTACIÓN DE TODOS Y CADA UNO DE LOS ITEMS RELACIONADOS EN EL PRESUPUESTO OFICIAL (ANEXO I)</t>
  </si>
  <si>
    <t>MODIFICA EL TITULO DEL ANEXO I</t>
  </si>
  <si>
    <t>RUT</t>
  </si>
  <si>
    <t>PAGO DE APORTES DE SEGURIDAD SOCIAL Y APORTES PARAFISCALES</t>
  </si>
  <si>
    <t>EL CONSORCIADO CARLOS ORBERTO VALDERRAMA VARGAS NO EXPRESÓ EL CUMPLIMIENTO DURANTE LOS 6 MESES ANTERIORES AL CIERRE DE LA PRESENTE CONVOCATORIA.</t>
  </si>
  <si>
    <t>AMBOS CONSORCIADOS NO EXPRESAN EL CUMPLIMIENTO DURANTE LOS 6 MESES ANTERIORES AL CIERRE DE LA PRESENTE CONVOCATORIA.</t>
  </si>
  <si>
    <t>COMPROMISO DE TRANSPARENCIA ANEXO J</t>
  </si>
  <si>
    <t>NO MENCIONA EL NUMERO DE LA CONVOCATORIA EN EL ANEXO J</t>
  </si>
  <si>
    <t>PAZ Y SALVO EXPEDIDO POR LA DIVISIÓN DE GESTIÓN FINANCIERA DE LA UNIVERSIDAD DEL CAUCA</t>
  </si>
  <si>
    <t>NO PRESENTA EL REQUISITO</t>
  </si>
  <si>
    <t>CERTIFICADO DE ANTECEDENTES FISCALES</t>
  </si>
  <si>
    <t xml:space="preserve">CERTIFICADO DE ANTECEDENTES DISCIPLINARIOS </t>
  </si>
  <si>
    <t>CERTIFICADO DE ANTECEDENTES  JUDICIALES</t>
  </si>
  <si>
    <t>REGISTRO NACIONAL DE MEDIDAS CORRECTIVAS</t>
  </si>
  <si>
    <t>DEBE SUBSANAR</t>
  </si>
  <si>
    <t>NO HÁBIL</t>
  </si>
  <si>
    <t>PRESIDENTA, JUNTA DE LICITACIONES Y CONTRATOS</t>
  </si>
  <si>
    <t>PROFESIONAL UNIVERSITARIO, OFICINA ASESORA JURIDICA</t>
  </si>
  <si>
    <t>PROYECTÓ: ADRIANA M. PUSCUZ BRAVO</t>
  </si>
  <si>
    <t xml:space="preserve">COMITÉ FINANCIERO ASESOR </t>
  </si>
  <si>
    <t>LICITACIÓN PÚBLICA N° 042-2019</t>
  </si>
  <si>
    <t xml:space="preserve">VERIFICACIÓN REQUISITOS FINANCIEROS - PROPONENTES </t>
  </si>
  <si>
    <t>OBJETO: CONSTRUCCIÓN DE CANCHA MÚLTIPLE EN LA SEDE NORTE (CIUDADELA UNIVERSITARIA) – UNIVERSIDAD DEL CAUCA</t>
  </si>
  <si>
    <t xml:space="preserve">JOSE GIOVANNI TOBAR PAZ </t>
  </si>
  <si>
    <t xml:space="preserve">GERMAN ALONSO YANZA NARVAEZ </t>
  </si>
  <si>
    <t xml:space="preserve">HAROLD ALBERTO MUÑOZ MUÑOZ </t>
  </si>
  <si>
    <t>2.2.</t>
  </si>
  <si>
    <t>REQUISITOS DE CAPACIDAD FINANCIERA</t>
  </si>
  <si>
    <t>ÍNDICE DE LIQUIDEZ &gt;= 1,2</t>
  </si>
  <si>
    <t>NINGUNA</t>
  </si>
  <si>
    <t>NIVEL DE ENDEUDAMIENTO &lt;= 60%</t>
  </si>
  <si>
    <t>CAPITAL DE TRABAJO &gt;= AL 100% DE $ 194.121.050</t>
  </si>
  <si>
    <t>HABIL</t>
  </si>
  <si>
    <t>JOSE REYMIR OJEDA OJEDA</t>
  </si>
  <si>
    <t>Profesional Universitario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</si>
</sst>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0_-;\-* #,##0_-;_-* &quot;-&quot;_-;_-@_-"/>
    <numFmt numFmtId="164" formatCode="_-&quot;$&quot;* #,##0_-;\-&quot;$&quot;* #,##0_-;_-&quot;$&quot;* &quot;-&quot;_-;_-@_-"/>
    <numFmt numFmtId="165" formatCode="_-&quot;$&quot;* #,##0.00_-;\-&quot;$&quot;* #,##0.00_-;_-&quot;$&quot;* &quot;-&quot;??_-;_-@_-"/>
    <numFmt numFmtId="166" formatCode="_-* #,##0.00\ _€_-;\-* #,##0.00\ _€_-;_-* &quot;-&quot;??\ _€_-;_-@_-"/>
    <numFmt numFmtId="167" formatCode="&quot;$&quot;\ #,##0_);[Red]\(&quot;$&quot;\ #,##0\)"/>
    <numFmt numFmtId="168" formatCode="_ * #,##0_ ;_ * \-#,##0_ ;_ * &quot;-&quot;??_ ;_ @_ "/>
    <numFmt numFmtId="169" formatCode="_ &quot;$&quot;\ * #,##0_ ;_ &quot;$&quot;\ * \-#,##0_ ;_ &quot;$&quot;\ * &quot;-&quot;_ ;_ @_ "/>
    <numFmt numFmtId="170" formatCode="&quot;$&quot;\ #,##0"/>
    <numFmt numFmtId="171" formatCode="_ &quot;$&quot;\ * #,##0.00_ ;_ &quot;$&quot;\ * \-#,##0.00_ ;_ &quot;$&quot;\ * &quot;-&quot;??_ ;_ @_ "/>
    <numFmt numFmtId="172" formatCode="&quot;$&quot;\ #,##0.00"/>
    <numFmt numFmtId="173" formatCode="_ * #,##0.00_ ;_ * \-#,##0.00_ ;_ * &quot;-&quot;??_ ;_ @_ "/>
    <numFmt numFmtId="174" formatCode="_-* #,##0\ _€_-;\-* #,##0\ _€_-;_-* &quot;-&quot;??\ _€_-;_-@_-"/>
    <numFmt numFmtId="175" formatCode="_-* #,##0_-;\-* #,##0_-;_-* &quot;-&quot;??_-;_-@_-"/>
    <numFmt numFmtId="176" formatCode="_-* #,##0.00_-;\-* #,##0.00_-;_-* &quot;-&quot;_-;_-@_-"/>
    <numFmt numFmtId="177" formatCode="0.000"/>
    <numFmt numFmtId="178" formatCode="_-&quot;$&quot;* #,##0_-;\-&quot;$&quot;* #,##0_-;_-&quot;$&quot;* &quot;-&quot;??_-;_-@_-"/>
    <numFmt numFmtId="179" formatCode="_(* #,##0.00_);_(* \(#,##0.00\);_(* &quot;-&quot;??_);_(@_)"/>
  </numFmts>
  <fonts count="57"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sz val="10"/>
      <name val="Arial"/>
      <family val="2"/>
    </font>
    <font>
      <b/>
      <sz val="10"/>
      <color rgb="FFFF0000"/>
      <name val="Arial Narrow"/>
      <family val="2"/>
    </font>
    <font>
      <b/>
      <sz val="11"/>
      <color rgb="FFFFC000"/>
      <name val="Calibri"/>
      <family val="2"/>
      <scheme val="minor"/>
    </font>
    <font>
      <b/>
      <sz val="11"/>
      <name val="Calibri"/>
      <family val="2"/>
      <scheme val="minor"/>
    </font>
    <font>
      <sz val="8"/>
      <color theme="1"/>
      <name val="Arial"/>
      <family val="2"/>
    </font>
    <font>
      <b/>
      <sz val="14"/>
      <name val="Arial Narrow"/>
      <family val="2"/>
    </font>
    <font>
      <sz val="14"/>
      <name val="Arial Narrow"/>
      <family val="2"/>
    </font>
    <font>
      <b/>
      <sz val="14"/>
      <color rgb="FFFF0000"/>
      <name val="Arial Narrow"/>
      <family val="2"/>
    </font>
    <font>
      <sz val="10"/>
      <name val="Arial"/>
      <family val="2"/>
    </font>
    <font>
      <b/>
      <sz val="14"/>
      <color rgb="FF0070C0"/>
      <name val="Arial Narrow"/>
      <family val="2"/>
    </font>
    <font>
      <sz val="10"/>
      <name val="Arial"/>
      <family val="2"/>
    </font>
    <font>
      <sz val="11"/>
      <color theme="1"/>
      <name val="Arial Narrow"/>
      <family val="2"/>
    </font>
    <font>
      <b/>
      <sz val="8"/>
      <name val="Arial Narrow"/>
      <family val="2"/>
    </font>
    <font>
      <b/>
      <sz val="12"/>
      <color rgb="FFFF0000"/>
      <name val="Arial Narrow"/>
      <family val="2"/>
    </font>
    <font>
      <b/>
      <sz val="12"/>
      <color theme="3"/>
      <name val="Arial Narrow"/>
      <family val="2"/>
    </font>
    <font>
      <b/>
      <sz val="12"/>
      <color theme="1"/>
      <name val="Arial Narrow"/>
      <family val="2"/>
    </font>
    <font>
      <b/>
      <sz val="8"/>
      <color rgb="FFFF0000"/>
      <name val="Arial Narrow"/>
      <family val="2"/>
    </font>
    <font>
      <sz val="16"/>
      <color theme="1"/>
      <name val="Calibri"/>
      <family val="2"/>
      <scheme val="minor"/>
    </font>
    <font>
      <sz val="16"/>
      <color theme="1"/>
      <name val="Arial"/>
      <family val="2"/>
    </font>
    <font>
      <b/>
      <sz val="16"/>
      <color theme="1"/>
      <name val="Arial"/>
      <family val="2"/>
    </font>
    <font>
      <sz val="16"/>
      <name val="Arial"/>
      <family val="2"/>
    </font>
    <font>
      <b/>
      <sz val="16"/>
      <name val="Arial"/>
      <family val="2"/>
    </font>
    <font>
      <b/>
      <sz val="16"/>
      <color theme="1"/>
      <name val="Calibri"/>
      <family val="2"/>
      <scheme val="minor"/>
    </font>
    <font>
      <i/>
      <sz val="14"/>
      <color theme="1"/>
      <name val="Arial"/>
      <family val="2"/>
    </font>
    <font>
      <b/>
      <sz val="12"/>
      <color theme="1"/>
      <name val="Calibri"/>
      <family val="2"/>
      <scheme val="minor"/>
    </font>
    <font>
      <b/>
      <sz val="14"/>
      <name val="Arial"/>
      <family val="2"/>
    </font>
    <font>
      <b/>
      <sz val="22"/>
      <name val="Arial"/>
      <family val="2"/>
    </font>
    <font>
      <b/>
      <sz val="22"/>
      <color rgb="FF002060"/>
      <name val="Arial"/>
      <family val="2"/>
    </font>
    <font>
      <b/>
      <sz val="18"/>
      <name val="Arial"/>
      <family val="2"/>
    </font>
    <font>
      <b/>
      <sz val="24"/>
      <name val="Arial Narrow"/>
      <family val="2"/>
    </font>
    <font>
      <b/>
      <sz val="24"/>
      <color rgb="FF002060"/>
      <name val="Arial Narrow"/>
      <family val="2"/>
    </font>
    <font>
      <sz val="24"/>
      <name val="Arial Narrow"/>
      <family val="2"/>
    </font>
    <font>
      <b/>
      <sz val="10"/>
      <color rgb="FF002060"/>
      <name val="Arial Narrow"/>
      <family val="2"/>
    </font>
    <font>
      <sz val="9"/>
      <name val="Arial"/>
      <family val="2"/>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2060"/>
        <bgColor indexed="64"/>
      </patternFill>
    </fill>
    <fill>
      <patternFill patternType="solid">
        <fgColor rgb="FFFF0000"/>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auto="1"/>
      </right>
      <top style="thin">
        <color auto="1"/>
      </top>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122">
    <xf numFmtId="0" fontId="0" fillId="0" borderId="0"/>
    <xf numFmtId="166" fontId="1"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1"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3" fontId="2" fillId="0" borderId="0" applyFont="0" applyFill="0" applyBorder="0" applyAlignment="0" applyProtection="0"/>
    <xf numFmtId="0" fontId="22" fillId="0" borderId="0"/>
    <xf numFmtId="0" fontId="2" fillId="0" borderId="0"/>
    <xf numFmtId="0" fontId="23" fillId="0" borderId="0"/>
    <xf numFmtId="41" fontId="1" fillId="0" borderId="0" applyFont="0" applyFill="0" applyBorder="0" applyAlignment="0" applyProtection="0"/>
    <xf numFmtId="0" fontId="31" fillId="0" borderId="0"/>
    <xf numFmtId="0" fontId="33" fillId="0" borderId="0"/>
    <xf numFmtId="0" fontId="1" fillId="0" borderId="0"/>
    <xf numFmtId="179" fontId="2" fillId="0" borderId="0" applyFont="0" applyFill="0" applyBorder="0" applyAlignment="0" applyProtection="0"/>
  </cellStyleXfs>
  <cellXfs count="382">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164"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4"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7"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70" fontId="8" fillId="0" borderId="1" xfId="0" applyNumberFormat="1" applyFont="1" applyFill="1" applyBorder="1" applyAlignment="1">
      <alignment vertical="center"/>
    </xf>
    <xf numFmtId="170"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70"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70"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70"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70"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70"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70"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70"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70"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7"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4" fontId="0" fillId="0" borderId="1" xfId="1" applyNumberFormat="1" applyFont="1" applyBorder="1"/>
    <xf numFmtId="3" fontId="0" fillId="0" borderId="18" xfId="0" applyNumberFormat="1" applyBorder="1"/>
    <xf numFmtId="9" fontId="15" fillId="0" borderId="16" xfId="97" applyFont="1" applyFill="1" applyBorder="1"/>
    <xf numFmtId="0" fontId="5" fillId="0" borderId="20" xfId="110" applyNumberFormat="1" applyFont="1" applyBorder="1" applyAlignment="1">
      <alignment horizontal="center" vertical="center"/>
    </xf>
    <xf numFmtId="170" fontId="25" fillId="7" borderId="20" xfId="110" applyNumberFormat="1" applyFont="1" applyFill="1" applyBorder="1" applyAlignment="1">
      <alignment horizontal="right" vertical="center"/>
    </xf>
    <xf numFmtId="0" fontId="5" fillId="0" borderId="20" xfId="110" applyFont="1" applyBorder="1" applyAlignment="1">
      <alignment horizontal="center" vertical="center"/>
    </xf>
    <xf numFmtId="0" fontId="8" fillId="0" borderId="24" xfId="0" applyFont="1" applyFill="1" applyBorder="1" applyAlignment="1">
      <alignment horizontal="center" vertical="center"/>
    </xf>
    <xf numFmtId="0" fontId="8" fillId="0" borderId="24" xfId="0" applyFont="1" applyFill="1" applyBorder="1" applyAlignment="1">
      <alignment horizontal="left" vertical="center" wrapText="1"/>
    </xf>
    <xf numFmtId="176" fontId="8" fillId="0" borderId="24" xfId="117" applyNumberFormat="1" applyFont="1" applyFill="1" applyBorder="1" applyAlignment="1">
      <alignment horizontal="center" vertical="center"/>
    </xf>
    <xf numFmtId="170" fontId="8" fillId="0" borderId="24" xfId="0" applyNumberFormat="1" applyFont="1" applyFill="1" applyBorder="1" applyAlignment="1">
      <alignment vertical="center"/>
    </xf>
    <xf numFmtId="0" fontId="18" fillId="0" borderId="24" xfId="112" applyFont="1" applyFill="1" applyBorder="1" applyAlignment="1">
      <alignment horizontal="center" vertical="center"/>
    </xf>
    <xf numFmtId="0" fontId="18" fillId="0" borderId="24" xfId="112" applyFont="1" applyFill="1" applyBorder="1" applyAlignment="1">
      <alignment horizontal="center" vertical="center" wrapText="1"/>
    </xf>
    <xf numFmtId="172" fontId="18" fillId="0" borderId="24" xfId="112" applyNumberFormat="1" applyFont="1" applyFill="1" applyBorder="1" applyAlignment="1">
      <alignment horizontal="center" vertical="center" wrapText="1"/>
    </xf>
    <xf numFmtId="0" fontId="19" fillId="0" borderId="19" xfId="112" applyFont="1" applyFill="1" applyBorder="1" applyAlignment="1">
      <alignment horizontal="center" vertical="center"/>
    </xf>
    <xf numFmtId="0" fontId="6" fillId="0" borderId="0" xfId="112" applyFont="1" applyFill="1" applyBorder="1" applyAlignment="1">
      <alignment vertical="center" wrapText="1"/>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4" xfId="0" applyFont="1" applyFill="1" applyBorder="1" applyAlignment="1">
      <alignment horizontal="left" vertical="center"/>
    </xf>
    <xf numFmtId="170" fontId="7" fillId="0" borderId="24" xfId="0" applyNumberFormat="1" applyFont="1" applyFill="1" applyBorder="1" applyAlignment="1">
      <alignment vertical="center"/>
    </xf>
    <xf numFmtId="0" fontId="7" fillId="0" borderId="24" xfId="0" applyFont="1" applyFill="1" applyBorder="1" applyAlignment="1">
      <alignment horizontal="center" vertical="center"/>
    </xf>
    <xf numFmtId="0" fontId="7" fillId="0" borderId="0" xfId="0" applyFont="1" applyFill="1" applyAlignment="1">
      <alignment horizontal="center" vertical="center"/>
    </xf>
    <xf numFmtId="3" fontId="2" fillId="0" borderId="24" xfId="98" applyNumberFormat="1" applyFont="1" applyFill="1" applyBorder="1" applyAlignment="1">
      <alignment horizontal="right" vertical="center"/>
    </xf>
    <xf numFmtId="10" fontId="2" fillId="0" borderId="24" xfId="97" applyNumberFormat="1" applyFont="1" applyFill="1" applyBorder="1" applyAlignment="1">
      <alignment horizontal="center" vertical="center"/>
    </xf>
    <xf numFmtId="10" fontId="8" fillId="0" borderId="24" xfId="97" applyNumberFormat="1" applyFont="1" applyFill="1" applyBorder="1" applyAlignment="1">
      <alignment horizontal="center" vertical="center"/>
    </xf>
    <xf numFmtId="170" fontId="12" fillId="0" borderId="24" xfId="1" applyNumberFormat="1" applyFont="1" applyFill="1" applyBorder="1" applyAlignment="1">
      <alignment horizontal="left" vertical="center"/>
    </xf>
    <xf numFmtId="10" fontId="12" fillId="0" borderId="24" xfId="97" applyNumberFormat="1" applyFont="1" applyFill="1" applyBorder="1" applyAlignment="1">
      <alignment horizontal="center" vertical="center"/>
    </xf>
    <xf numFmtId="3" fontId="12" fillId="0" borderId="24" xfId="98" applyNumberFormat="1" applyFont="1" applyFill="1" applyBorder="1" applyAlignment="1">
      <alignment horizontal="left" vertical="center"/>
    </xf>
    <xf numFmtId="10" fontId="12" fillId="0" borderId="19" xfId="97" applyNumberFormat="1" applyFont="1" applyFill="1" applyBorder="1" applyAlignment="1">
      <alignment horizontal="center" vertical="center"/>
    </xf>
    <xf numFmtId="170" fontId="12" fillId="0" borderId="25" xfId="1" applyNumberFormat="1" applyFont="1" applyFill="1" applyBorder="1" applyAlignment="1">
      <alignment horizontal="left" vertical="center"/>
    </xf>
    <xf numFmtId="9" fontId="8" fillId="0" borderId="24" xfId="97" applyFont="1" applyFill="1" applyBorder="1" applyAlignment="1">
      <alignment vertical="center"/>
    </xf>
    <xf numFmtId="0" fontId="7" fillId="0" borderId="24" xfId="0" applyFont="1" applyFill="1" applyBorder="1" applyAlignment="1">
      <alignment vertical="center"/>
    </xf>
    <xf numFmtId="10" fontId="7" fillId="0" borderId="24" xfId="97" applyNumberFormat="1" applyFont="1" applyFill="1" applyBorder="1" applyAlignment="1">
      <alignment vertical="center"/>
    </xf>
    <xf numFmtId="0" fontId="19" fillId="0" borderId="24" xfId="112" applyFont="1" applyFill="1" applyBorder="1" applyAlignment="1">
      <alignment horizontal="center" vertical="center"/>
    </xf>
    <xf numFmtId="0" fontId="19" fillId="0" borderId="24" xfId="112" applyFont="1" applyFill="1" applyBorder="1" applyAlignment="1">
      <alignment horizontal="center" vertical="center" wrapText="1"/>
    </xf>
    <xf numFmtId="0" fontId="19" fillId="5" borderId="24" xfId="112" applyFont="1" applyFill="1" applyBorder="1" applyAlignment="1">
      <alignment horizontal="justify" vertical="center"/>
    </xf>
    <xf numFmtId="0" fontId="19" fillId="5" borderId="24" xfId="112" applyFont="1" applyFill="1" applyBorder="1" applyAlignment="1">
      <alignment horizontal="center" vertical="center" wrapText="1"/>
    </xf>
    <xf numFmtId="0" fontId="16" fillId="6" borderId="24" xfId="112" applyFont="1" applyFill="1" applyBorder="1" applyAlignment="1">
      <alignment horizontal="left" vertical="center" wrapText="1"/>
    </xf>
    <xf numFmtId="169" fontId="18" fillId="0" borderId="24" xfId="113" applyNumberFormat="1" applyFont="1" applyFill="1" applyBorder="1" applyAlignment="1">
      <alignment vertical="center" wrapText="1"/>
    </xf>
    <xf numFmtId="0" fontId="16" fillId="6" borderId="24" xfId="0" applyFont="1" applyFill="1" applyBorder="1" applyAlignment="1">
      <alignment horizontal="justify" vertical="center" wrapText="1"/>
    </xf>
    <xf numFmtId="0" fontId="18" fillId="0" borderId="24" xfId="0" applyFont="1" applyFill="1" applyBorder="1" applyAlignment="1">
      <alignment horizontal="center" vertical="center"/>
    </xf>
    <xf numFmtId="0" fontId="19" fillId="5" borderId="24" xfId="112" applyFont="1" applyFill="1" applyBorder="1" applyAlignment="1">
      <alignment horizontal="left" vertical="center"/>
    </xf>
    <xf numFmtId="0" fontId="24" fillId="5" borderId="24" xfId="112" applyFont="1" applyFill="1" applyBorder="1" applyAlignment="1">
      <alignment horizontal="center" vertical="justify"/>
    </xf>
    <xf numFmtId="0" fontId="20" fillId="0" borderId="17" xfId="112" applyFont="1" applyFill="1" applyBorder="1" applyAlignment="1">
      <alignment horizontal="center" vertical="center"/>
    </xf>
    <xf numFmtId="0" fontId="17" fillId="6" borderId="24" xfId="112" applyFont="1" applyFill="1" applyBorder="1" applyAlignment="1">
      <alignment horizontal="left" vertical="center" wrapText="1"/>
    </xf>
    <xf numFmtId="0" fontId="16" fillId="0" borderId="0" xfId="112" applyFont="1" applyFill="1" applyAlignment="1">
      <alignment horizontal="center" vertical="center"/>
    </xf>
    <xf numFmtId="0" fontId="18" fillId="0" borderId="0" xfId="112" applyFont="1" applyFill="1" applyAlignment="1">
      <alignment horizontal="right" vertical="justify"/>
    </xf>
    <xf numFmtId="172" fontId="18" fillId="0" borderId="0" xfId="112" applyNumberFormat="1" applyFont="1" applyFill="1" applyAlignment="1">
      <alignment horizontal="center" vertical="center"/>
    </xf>
    <xf numFmtId="172" fontId="18" fillId="0" borderId="0" xfId="112" applyNumberFormat="1" applyFont="1" applyFill="1" applyAlignment="1">
      <alignment horizontal="justify" vertical="justify"/>
    </xf>
    <xf numFmtId="177" fontId="16" fillId="0" borderId="0" xfId="112" applyNumberFormat="1" applyFont="1" applyFill="1" applyAlignment="1">
      <alignment horizontal="center" vertical="center"/>
    </xf>
    <xf numFmtId="177" fontId="18" fillId="0" borderId="0" xfId="112" applyNumberFormat="1" applyFont="1" applyFill="1" applyAlignment="1">
      <alignment horizontal="center" vertical="center"/>
    </xf>
    <xf numFmtId="0" fontId="28" fillId="0" borderId="0" xfId="112" applyFont="1" applyFill="1" applyAlignment="1">
      <alignment horizontal="center" vertical="center"/>
    </xf>
    <xf numFmtId="1" fontId="28" fillId="0" borderId="0" xfId="112" applyNumberFormat="1" applyFont="1" applyFill="1" applyAlignment="1">
      <alignment horizontal="center" vertical="center"/>
    </xf>
    <xf numFmtId="177" fontId="16" fillId="0" borderId="0" xfId="112" applyNumberFormat="1" applyFont="1" applyFill="1" applyAlignment="1">
      <alignment horizontal="justify" vertical="justify"/>
    </xf>
    <xf numFmtId="0" fontId="16" fillId="0" borderId="0" xfId="112" applyFont="1" applyFill="1" applyAlignment="1">
      <alignment horizontal="justify" vertical="justify"/>
    </xf>
    <xf numFmtId="0" fontId="16" fillId="0" borderId="0" xfId="112" applyFont="1" applyFill="1" applyAlignment="1">
      <alignment vertical="center"/>
    </xf>
    <xf numFmtId="172" fontId="16" fillId="0" borderId="0" xfId="112" applyNumberFormat="1" applyFont="1" applyFill="1" applyAlignment="1">
      <alignment horizontal="justify" vertical="justify"/>
    </xf>
    <xf numFmtId="172" fontId="18" fillId="0" borderId="24" xfId="112" applyNumberFormat="1" applyFont="1" applyFill="1" applyBorder="1" applyAlignment="1">
      <alignment horizontal="center" vertical="justify"/>
    </xf>
    <xf numFmtId="0" fontId="28" fillId="0" borderId="24" xfId="112" applyFont="1" applyFill="1" applyBorder="1" applyAlignment="1">
      <alignment horizontal="center" vertical="center"/>
    </xf>
    <xf numFmtId="172" fontId="29" fillId="0" borderId="24" xfId="112" applyNumberFormat="1" applyFont="1" applyFill="1" applyBorder="1" applyAlignment="1">
      <alignment horizontal="center" vertical="center"/>
    </xf>
    <xf numFmtId="0" fontId="18" fillId="0" borderId="24" xfId="112" applyFont="1" applyFill="1" applyBorder="1" applyAlignment="1">
      <alignment vertical="center"/>
    </xf>
    <xf numFmtId="0" fontId="29" fillId="0" borderId="24" xfId="112" applyNumberFormat="1" applyFont="1" applyFill="1" applyBorder="1" applyAlignment="1">
      <alignment horizontal="center" vertical="center"/>
    </xf>
    <xf numFmtId="0" fontId="18" fillId="0" borderId="24" xfId="112" applyFont="1" applyFill="1" applyBorder="1" applyAlignment="1">
      <alignment horizontal="left" vertical="center"/>
    </xf>
    <xf numFmtId="0" fontId="29" fillId="0" borderId="24" xfId="112" applyFont="1" applyFill="1" applyBorder="1" applyAlignment="1">
      <alignment horizontal="center" vertical="center"/>
    </xf>
    <xf numFmtId="0" fontId="16" fillId="0" borderId="0" xfId="112" applyFont="1" applyFill="1" applyAlignment="1">
      <alignment horizontal="left" vertical="center"/>
    </xf>
    <xf numFmtId="0" fontId="29" fillId="0" borderId="0" xfId="112" applyFont="1" applyFill="1" applyAlignment="1">
      <alignment horizontal="justify" vertical="justify"/>
    </xf>
    <xf numFmtId="2" fontId="30" fillId="0" borderId="24" xfId="112" applyNumberFormat="1" applyFont="1" applyFill="1" applyBorder="1" applyAlignment="1">
      <alignment horizontal="center" vertical="center"/>
    </xf>
    <xf numFmtId="2" fontId="28" fillId="0" borderId="24" xfId="112" applyNumberFormat="1" applyFont="1" applyFill="1" applyBorder="1" applyAlignment="1">
      <alignment horizontal="center" vertical="center"/>
    </xf>
    <xf numFmtId="0" fontId="7" fillId="0" borderId="24"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8" fillId="0" borderId="18" xfId="0" applyFont="1" applyFill="1" applyBorder="1" applyAlignment="1">
      <alignment horizontal="center" vertical="center"/>
    </xf>
    <xf numFmtId="0" fontId="27" fillId="0" borderId="18" xfId="0" applyFont="1" applyFill="1" applyBorder="1" applyAlignment="1">
      <alignment horizontal="left" vertical="center" wrapText="1"/>
    </xf>
    <xf numFmtId="176" fontId="8" fillId="0" borderId="18" xfId="117" applyNumberFormat="1" applyFont="1" applyFill="1" applyBorder="1" applyAlignment="1">
      <alignment horizontal="center" vertical="center"/>
    </xf>
    <xf numFmtId="170" fontId="8" fillId="0" borderId="18" xfId="2" applyNumberFormat="1" applyFont="1" applyFill="1" applyBorder="1" applyAlignment="1">
      <alignment vertical="center"/>
    </xf>
    <xf numFmtId="170" fontId="8" fillId="0" borderId="18" xfId="0" applyNumberFormat="1" applyFont="1" applyFill="1" applyBorder="1" applyAlignment="1">
      <alignment vertical="center"/>
    </xf>
    <xf numFmtId="0" fontId="5" fillId="0" borderId="26" xfId="110" applyNumberFormat="1" applyFont="1" applyBorder="1" applyAlignment="1">
      <alignment horizontal="center" vertical="center"/>
    </xf>
    <xf numFmtId="178" fontId="8" fillId="0" borderId="24" xfId="96" applyNumberFormat="1" applyFont="1" applyFill="1" applyBorder="1" applyAlignment="1">
      <alignment vertical="center"/>
    </xf>
    <xf numFmtId="0" fontId="8" fillId="0" borderId="24" xfId="97" applyNumberFormat="1" applyFont="1" applyFill="1" applyBorder="1" applyAlignment="1">
      <alignment vertical="center"/>
    </xf>
    <xf numFmtId="172" fontId="32" fillId="0" borderId="24" xfId="112" applyNumberFormat="1" applyFont="1" applyFill="1" applyBorder="1" applyAlignment="1">
      <alignment horizontal="center" vertical="justify"/>
    </xf>
    <xf numFmtId="0" fontId="20" fillId="0" borderId="19" xfId="112" applyFont="1" applyFill="1" applyBorder="1" applyAlignment="1">
      <alignment horizontal="center" vertical="center"/>
    </xf>
    <xf numFmtId="0" fontId="7" fillId="0" borderId="24"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20" fillId="0" borderId="19" xfId="112" applyFont="1" applyFill="1" applyBorder="1" applyAlignment="1">
      <alignment vertical="center"/>
    </xf>
    <xf numFmtId="0" fontId="20" fillId="0" borderId="17" xfId="112" applyFont="1" applyFill="1" applyBorder="1" applyAlignment="1">
      <alignment vertical="center"/>
    </xf>
    <xf numFmtId="0" fontId="20" fillId="0" borderId="11" xfId="112" applyFont="1" applyFill="1" applyBorder="1" applyAlignment="1">
      <alignment vertical="center"/>
    </xf>
    <xf numFmtId="0" fontId="28" fillId="2" borderId="18" xfId="112" applyFont="1" applyFill="1" applyBorder="1" applyAlignment="1">
      <alignment horizontal="center" vertical="center"/>
    </xf>
    <xf numFmtId="172" fontId="28" fillId="0" borderId="24" xfId="112" applyNumberFormat="1" applyFont="1" applyFill="1" applyBorder="1" applyAlignment="1">
      <alignment horizontal="center" vertical="justify"/>
    </xf>
    <xf numFmtId="0" fontId="0" fillId="2" borderId="1" xfId="0" applyFill="1" applyBorder="1" applyAlignment="1">
      <alignment horizontal="center"/>
    </xf>
    <xf numFmtId="0" fontId="2" fillId="2" borderId="1" xfId="0" applyFont="1" applyFill="1" applyBorder="1" applyAlignment="1">
      <alignment horizontal="center" vertical="center" wrapText="1"/>
    </xf>
    <xf numFmtId="168" fontId="34" fillId="0" borderId="0" xfId="1" applyNumberFormat="1" applyFont="1" applyBorder="1" applyAlignment="1">
      <alignment horizontal="center"/>
    </xf>
    <xf numFmtId="0" fontId="2" fillId="0" borderId="0" xfId="112"/>
    <xf numFmtId="0" fontId="18" fillId="0" borderId="27" xfId="112" applyFont="1" applyFill="1" applyBorder="1" applyAlignment="1">
      <alignment horizontal="center" vertical="center" wrapText="1"/>
    </xf>
    <xf numFmtId="0" fontId="18" fillId="0" borderId="0" xfId="112" applyFont="1" applyFill="1" applyBorder="1" applyAlignment="1">
      <alignment horizontal="left" vertical="center"/>
    </xf>
    <xf numFmtId="0" fontId="16" fillId="0" borderId="0" xfId="112" applyFont="1" applyFill="1" applyAlignment="1">
      <alignment horizontal="justify" vertical="center"/>
    </xf>
    <xf numFmtId="0" fontId="20" fillId="0" borderId="19" xfId="112" applyFont="1" applyFill="1" applyBorder="1" applyAlignment="1">
      <alignment horizontal="center" vertical="center"/>
    </xf>
    <xf numFmtId="0" fontId="17" fillId="6" borderId="24" xfId="112" applyFont="1" applyFill="1" applyBorder="1" applyAlignment="1">
      <alignment horizontal="justify" vertical="center" wrapText="1"/>
    </xf>
    <xf numFmtId="10" fontId="0" fillId="0" borderId="0" xfId="111" applyNumberFormat="1" applyFont="1" applyBorder="1"/>
    <xf numFmtId="10" fontId="15" fillId="0" borderId="16" xfId="97" applyNumberFormat="1" applyFont="1" applyFill="1" applyBorder="1"/>
    <xf numFmtId="0" fontId="35" fillId="0" borderId="24" xfId="112" applyFont="1" applyFill="1" applyBorder="1" applyAlignment="1">
      <alignment horizontal="center" vertical="center" wrapText="1"/>
    </xf>
    <xf numFmtId="0" fontId="18" fillId="0" borderId="18" xfId="112" applyFont="1" applyFill="1" applyBorder="1" applyAlignment="1">
      <alignment horizontal="center" vertical="center" wrapText="1"/>
    </xf>
    <xf numFmtId="0" fontId="19" fillId="0" borderId="18" xfId="112" applyFont="1" applyFill="1" applyBorder="1" applyAlignment="1">
      <alignment horizontal="center" vertical="center" wrapText="1"/>
    </xf>
    <xf numFmtId="0" fontId="35" fillId="0" borderId="18" xfId="112" applyFont="1" applyFill="1" applyBorder="1" applyAlignment="1">
      <alignment horizontal="center" vertical="center" wrapText="1"/>
    </xf>
    <xf numFmtId="170" fontId="18" fillId="0" borderId="24" xfId="113" applyNumberFormat="1" applyFont="1" applyFill="1" applyBorder="1" applyAlignment="1">
      <alignment horizontal="center" vertical="center" wrapText="1"/>
    </xf>
    <xf numFmtId="170" fontId="18" fillId="0" borderId="24" xfId="0" applyNumberFormat="1" applyFont="1" applyFill="1" applyBorder="1" applyAlignment="1">
      <alignment horizontal="center" vertical="center"/>
    </xf>
    <xf numFmtId="0" fontId="6" fillId="0" borderId="0" xfId="112" applyFont="1" applyFill="1" applyBorder="1" applyAlignment="1">
      <alignment vertical="center" wrapText="1"/>
    </xf>
    <xf numFmtId="0" fontId="19" fillId="0" borderId="17" xfId="112" applyFont="1" applyFill="1" applyBorder="1" applyAlignment="1">
      <alignment horizontal="center" vertical="center"/>
    </xf>
    <xf numFmtId="0" fontId="40" fillId="0" borderId="0" xfId="112" applyFont="1"/>
    <xf numFmtId="0" fontId="41" fillId="0" borderId="0" xfId="112" applyFont="1" applyAlignment="1">
      <alignment horizontal="center" vertical="center"/>
    </xf>
    <xf numFmtId="0" fontId="41" fillId="0" borderId="0" xfId="112" applyFont="1" applyAlignment="1"/>
    <xf numFmtId="0" fontId="41" fillId="0" borderId="0" xfId="112" applyFont="1" applyAlignment="1">
      <alignment horizontal="center" vertical="center" wrapText="1"/>
    </xf>
    <xf numFmtId="0" fontId="41" fillId="0" borderId="0" xfId="112" applyFont="1" applyAlignment="1">
      <alignment wrapText="1"/>
    </xf>
    <xf numFmtId="0" fontId="41" fillId="0" borderId="0" xfId="112" applyFont="1" applyAlignment="1">
      <alignment vertical="center"/>
    </xf>
    <xf numFmtId="0" fontId="41" fillId="0" borderId="0" xfId="112" applyFont="1" applyBorder="1" applyAlignment="1">
      <alignment vertical="center" wrapText="1"/>
    </xf>
    <xf numFmtId="0" fontId="42" fillId="0" borderId="18" xfId="112" applyFont="1" applyBorder="1" applyAlignment="1">
      <alignment horizontal="center" wrapText="1"/>
    </xf>
    <xf numFmtId="0" fontId="42" fillId="0" borderId="18" xfId="112" applyFont="1" applyBorder="1" applyAlignment="1">
      <alignment horizontal="center" vertical="center" wrapText="1"/>
    </xf>
    <xf numFmtId="0" fontId="42" fillId="0" borderId="11" xfId="112" applyFont="1" applyBorder="1" applyAlignment="1">
      <alignment horizontal="left" vertical="center" wrapText="1"/>
    </xf>
    <xf numFmtId="0" fontId="41" fillId="0" borderId="18" xfId="112" applyFont="1" applyBorder="1" applyAlignment="1">
      <alignment vertical="center" wrapText="1"/>
    </xf>
    <xf numFmtId="0" fontId="41" fillId="0" borderId="18" xfId="112" applyFont="1" applyBorder="1" applyAlignment="1">
      <alignment horizontal="center" vertical="center" wrapText="1"/>
    </xf>
    <xf numFmtId="0" fontId="41" fillId="0" borderId="18" xfId="112" applyFont="1" applyBorder="1" applyAlignment="1">
      <alignment horizontal="left" vertical="center" wrapText="1"/>
    </xf>
    <xf numFmtId="0" fontId="42" fillId="0" borderId="18" xfId="112" applyFont="1" applyBorder="1" applyAlignment="1">
      <alignment horizontal="left" vertical="center" wrapText="1"/>
    </xf>
    <xf numFmtId="0" fontId="42" fillId="0" borderId="0" xfId="112" applyFont="1" applyBorder="1" applyAlignment="1">
      <alignment horizontal="center" vertical="center" wrapText="1"/>
    </xf>
    <xf numFmtId="0" fontId="42" fillId="0" borderId="0" xfId="112" applyFont="1" applyBorder="1" applyAlignment="1">
      <alignment vertical="center" wrapText="1"/>
    </xf>
    <xf numFmtId="0" fontId="41" fillId="0" borderId="0" xfId="112" applyFont="1" applyBorder="1" applyAlignment="1">
      <alignment horizontal="left" vertical="center" wrapText="1"/>
    </xf>
    <xf numFmtId="0" fontId="41" fillId="0" borderId="0" xfId="112" applyFont="1" applyBorder="1" applyAlignment="1">
      <alignment horizontal="center" vertical="center" wrapText="1"/>
    </xf>
    <xf numFmtId="0" fontId="40" fillId="0" borderId="0" xfId="112" applyFont="1" applyAlignment="1">
      <alignment horizontal="center" vertical="center"/>
    </xf>
    <xf numFmtId="0" fontId="40" fillId="0" borderId="0" xfId="112" applyFont="1" applyAlignment="1"/>
    <xf numFmtId="0" fontId="40" fillId="0" borderId="0" xfId="112" applyFont="1" applyAlignment="1">
      <alignment horizontal="center" vertical="center" wrapText="1"/>
    </xf>
    <xf numFmtId="0" fontId="40" fillId="0" borderId="0" xfId="112" applyFont="1" applyAlignment="1">
      <alignment wrapText="1"/>
    </xf>
    <xf numFmtId="0" fontId="40" fillId="0" borderId="0" xfId="112" applyFont="1" applyAlignment="1">
      <alignment vertical="center"/>
    </xf>
    <xf numFmtId="0" fontId="41" fillId="0" borderId="0" xfId="112" applyFont="1"/>
    <xf numFmtId="0" fontId="8" fillId="0" borderId="0" xfId="112" applyFont="1"/>
    <xf numFmtId="0" fontId="45" fillId="0" borderId="0" xfId="112" applyFont="1" applyAlignment="1">
      <alignment wrapText="1"/>
    </xf>
    <xf numFmtId="0" fontId="7" fillId="0" borderId="0" xfId="112" applyFont="1" applyAlignment="1">
      <alignment horizontal="left"/>
    </xf>
    <xf numFmtId="0" fontId="8" fillId="0" borderId="0" xfId="112" applyFont="1" applyAlignment="1">
      <alignment vertical="center"/>
    </xf>
    <xf numFmtId="0" fontId="46" fillId="0" borderId="0" xfId="112" applyFont="1" applyAlignment="1">
      <alignment vertical="center"/>
    </xf>
    <xf numFmtId="0" fontId="8" fillId="0" borderId="0" xfId="112" applyFont="1" applyAlignment="1">
      <alignment horizontal="center" vertical="center"/>
    </xf>
    <xf numFmtId="0" fontId="8" fillId="0" borderId="0" xfId="112" applyFont="1" applyAlignment="1">
      <alignment horizontal="center" vertical="center" wrapText="1"/>
    </xf>
    <xf numFmtId="0" fontId="8" fillId="0" borderId="0" xfId="112" applyFont="1" applyAlignment="1">
      <alignment wrapText="1"/>
    </xf>
    <xf numFmtId="0" fontId="7" fillId="0" borderId="0" xfId="112" applyFont="1" applyAlignment="1">
      <alignment vertical="center"/>
    </xf>
    <xf numFmtId="0" fontId="2" fillId="0" borderId="0" xfId="112" applyAlignment="1">
      <alignment wrapText="1"/>
    </xf>
    <xf numFmtId="0" fontId="7" fillId="0" borderId="0" xfId="112" applyFont="1" applyAlignment="1"/>
    <xf numFmtId="0" fontId="8" fillId="0" borderId="0" xfId="112" applyFont="1" applyAlignment="1"/>
    <xf numFmtId="0" fontId="2" fillId="0" borderId="0" xfId="112" applyAlignment="1">
      <alignment horizontal="center" vertical="center"/>
    </xf>
    <xf numFmtId="0" fontId="2" fillId="0" borderId="0" xfId="112" applyAlignment="1"/>
    <xf numFmtId="0" fontId="2" fillId="0" borderId="0" xfId="112" applyAlignment="1">
      <alignment horizontal="center" vertical="center" wrapText="1"/>
    </xf>
    <xf numFmtId="0" fontId="2" fillId="0" borderId="0" xfId="112" applyAlignment="1">
      <alignment vertical="center"/>
    </xf>
    <xf numFmtId="0" fontId="48" fillId="0" borderId="0" xfId="112" applyFont="1" applyAlignment="1">
      <alignment vertical="center"/>
    </xf>
    <xf numFmtId="0" fontId="17" fillId="0" borderId="0" xfId="112" applyFont="1" applyBorder="1" applyAlignment="1">
      <alignment vertical="center"/>
    </xf>
    <xf numFmtId="0" fontId="17" fillId="0" borderId="0" xfId="112" applyFont="1" applyAlignment="1">
      <alignment vertical="center"/>
    </xf>
    <xf numFmtId="0" fontId="49" fillId="0" borderId="0" xfId="112" applyFont="1" applyBorder="1" applyAlignment="1">
      <alignment vertical="center"/>
    </xf>
    <xf numFmtId="0" fontId="48" fillId="0" borderId="18" xfId="112" applyFont="1" applyBorder="1" applyAlignment="1">
      <alignment vertical="center"/>
    </xf>
    <xf numFmtId="0" fontId="17" fillId="0" borderId="0" xfId="112" applyFont="1"/>
    <xf numFmtId="0" fontId="49" fillId="0" borderId="18" xfId="112" applyFont="1" applyBorder="1" applyAlignment="1">
      <alignment horizontal="center" vertical="center"/>
    </xf>
    <xf numFmtId="0" fontId="51" fillId="0" borderId="18" xfId="112" applyFont="1" applyBorder="1" applyAlignment="1">
      <alignment horizontal="center" vertical="center"/>
    </xf>
    <xf numFmtId="0" fontId="51" fillId="0" borderId="18" xfId="112" applyFont="1" applyBorder="1" applyAlignment="1">
      <alignment horizontal="center" vertical="center" wrapText="1"/>
    </xf>
    <xf numFmtId="0" fontId="52" fillId="0" borderId="18" xfId="112" applyFont="1" applyBorder="1" applyAlignment="1">
      <alignment horizontal="center" vertical="center"/>
    </xf>
    <xf numFmtId="0" fontId="54" fillId="6" borderId="18" xfId="112" applyFont="1" applyFill="1" applyBorder="1" applyAlignment="1">
      <alignment vertical="center"/>
    </xf>
    <xf numFmtId="0" fontId="52" fillId="8" borderId="18" xfId="112" applyFont="1" applyFill="1" applyBorder="1" applyAlignment="1">
      <alignment horizontal="center" vertical="center"/>
    </xf>
    <xf numFmtId="0" fontId="52" fillId="10" borderId="18" xfId="112" applyFont="1" applyFill="1" applyBorder="1" applyAlignment="1">
      <alignment horizontal="center" vertical="center" wrapText="1"/>
    </xf>
    <xf numFmtId="0" fontId="52" fillId="10" borderId="18" xfId="112" applyFont="1" applyFill="1" applyBorder="1" applyAlignment="1">
      <alignment horizontal="center" vertical="center"/>
    </xf>
    <xf numFmtId="0" fontId="17" fillId="0" borderId="0" xfId="112" applyFont="1" applyBorder="1"/>
    <xf numFmtId="0" fontId="54" fillId="6" borderId="18" xfId="112" applyFont="1" applyFill="1" applyBorder="1" applyAlignment="1">
      <alignment vertical="center" wrapText="1"/>
    </xf>
    <xf numFmtId="0" fontId="52" fillId="0" borderId="18" xfId="112" applyFont="1" applyFill="1" applyBorder="1" applyAlignment="1">
      <alignment horizontal="center" vertical="center" wrapText="1"/>
    </xf>
    <xf numFmtId="0" fontId="18" fillId="0" borderId="0" xfId="112" applyFont="1" applyAlignment="1">
      <alignment horizontal="left" vertical="center"/>
    </xf>
    <xf numFmtId="0" fontId="54" fillId="0" borderId="0" xfId="112" applyFont="1" applyAlignment="1">
      <alignment horizontal="center" vertical="center"/>
    </xf>
    <xf numFmtId="0" fontId="54" fillId="0" borderId="0" xfId="112" applyFont="1" applyAlignment="1">
      <alignment horizontal="justify" vertical="justify"/>
    </xf>
    <xf numFmtId="0" fontId="52" fillId="0" borderId="0" xfId="112" applyFont="1" applyAlignment="1">
      <alignment horizontal="justify" vertical="justify"/>
    </xf>
    <xf numFmtId="0" fontId="52" fillId="0" borderId="0" xfId="112" applyFont="1" applyAlignment="1">
      <alignment horizontal="left" vertical="top" wrapText="1"/>
    </xf>
    <xf numFmtId="0" fontId="52" fillId="0" borderId="0" xfId="112" applyFont="1" applyAlignment="1">
      <alignment horizontal="left" vertical="top"/>
    </xf>
    <xf numFmtId="0" fontId="54" fillId="0" borderId="0" xfId="112" applyFont="1"/>
    <xf numFmtId="0" fontId="54" fillId="0" borderId="0" xfId="112" applyFont="1" applyAlignment="1">
      <alignment horizontal="left" vertical="top"/>
    </xf>
    <xf numFmtId="0" fontId="6" fillId="0" borderId="0" xfId="112" applyFont="1" applyAlignment="1">
      <alignment vertical="center"/>
    </xf>
    <xf numFmtId="0" fontId="17" fillId="0" borderId="0" xfId="112" applyFont="1" applyAlignment="1">
      <alignment horizontal="center" vertical="center"/>
    </xf>
    <xf numFmtId="0" fontId="18" fillId="0" borderId="0" xfId="112" applyFont="1" applyAlignment="1">
      <alignment horizontal="left" vertical="top"/>
    </xf>
    <xf numFmtId="0" fontId="16" fillId="0" borderId="0" xfId="112" applyFont="1"/>
    <xf numFmtId="0" fontId="17" fillId="0" borderId="0" xfId="112" applyFont="1" applyAlignment="1">
      <alignment horizontal="justify" vertical="justify"/>
    </xf>
    <xf numFmtId="0" fontId="12" fillId="0" borderId="0" xfId="112" applyFont="1" applyFill="1" applyAlignment="1">
      <alignment vertical="center"/>
    </xf>
    <xf numFmtId="0" fontId="0" fillId="0" borderId="0" xfId="0"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center"/>
    </xf>
    <xf numFmtId="0" fontId="12" fillId="0" borderId="0" xfId="112" applyFont="1" applyFill="1" applyAlignment="1">
      <alignment horizontal="justify" vertical="center"/>
    </xf>
    <xf numFmtId="0" fontId="17" fillId="0" borderId="18" xfId="112" applyFont="1" applyFill="1" applyBorder="1" applyAlignment="1">
      <alignment horizontal="center" vertical="center"/>
    </xf>
    <xf numFmtId="0" fontId="17" fillId="0" borderId="18" xfId="112" applyFont="1" applyFill="1" applyBorder="1" applyAlignment="1">
      <alignment horizontal="justify" vertical="center"/>
    </xf>
    <xf numFmtId="0" fontId="56" fillId="0" borderId="0" xfId="0" applyFont="1"/>
    <xf numFmtId="0" fontId="19" fillId="0" borderId="18" xfId="112" applyFont="1" applyFill="1" applyBorder="1" applyAlignment="1">
      <alignment horizontal="center" vertical="center"/>
    </xf>
    <xf numFmtId="0" fontId="19" fillId="0" borderId="17" xfId="112" applyFont="1" applyFill="1" applyBorder="1" applyAlignment="1">
      <alignment vertical="center"/>
    </xf>
    <xf numFmtId="169" fontId="19" fillId="0" borderId="18" xfId="121" applyNumberFormat="1" applyFont="1" applyFill="1" applyBorder="1" applyAlignment="1">
      <alignment horizontal="center" vertical="center" wrapText="1"/>
    </xf>
    <xf numFmtId="0" fontId="19" fillId="0" borderId="32" xfId="112" applyFont="1" applyFill="1" applyBorder="1" applyAlignment="1">
      <alignment horizontal="center" vertical="center"/>
    </xf>
    <xf numFmtId="0" fontId="17" fillId="0" borderId="33" xfId="112" applyFont="1" applyBorder="1" applyAlignment="1">
      <alignment horizontal="justify" vertical="center"/>
    </xf>
    <xf numFmtId="0" fontId="19" fillId="0" borderId="18" xfId="112" applyFont="1" applyFill="1" applyBorder="1" applyAlignment="1">
      <alignment vertical="center" wrapText="1"/>
    </xf>
    <xf numFmtId="0" fontId="17" fillId="0" borderId="0" xfId="112" applyFont="1" applyFill="1" applyAlignment="1">
      <alignment horizontal="justify" vertical="center"/>
    </xf>
    <xf numFmtId="0" fontId="19" fillId="0" borderId="0" xfId="112" applyFont="1" applyFill="1" applyAlignment="1">
      <alignment horizontal="justify" vertical="center"/>
    </xf>
    <xf numFmtId="0" fontId="18" fillId="0" borderId="0" xfId="112" applyFont="1" applyFill="1" applyAlignment="1">
      <alignment horizontal="justify" vertical="center"/>
    </xf>
    <xf numFmtId="0" fontId="42" fillId="0" borderId="0" xfId="112" applyFont="1" applyAlignment="1">
      <alignment wrapText="1"/>
    </xf>
    <xf numFmtId="0" fontId="42" fillId="0" borderId="0" xfId="112" applyFont="1" applyAlignment="1"/>
    <xf numFmtId="0" fontId="42" fillId="10" borderId="18" xfId="112" applyFont="1" applyFill="1" applyBorder="1" applyAlignment="1">
      <alignment horizontal="center" vertical="center" wrapText="1"/>
    </xf>
    <xf numFmtId="0" fontId="42" fillId="0" borderId="18" xfId="112" applyFont="1" applyBorder="1" applyAlignment="1">
      <alignment horizontal="center" vertical="center" wrapText="1"/>
    </xf>
    <xf numFmtId="0" fontId="42" fillId="0" borderId="18" xfId="112" applyFont="1" applyBorder="1" applyAlignment="1">
      <alignment vertical="center" wrapText="1"/>
    </xf>
    <xf numFmtId="0" fontId="43" fillId="0" borderId="0" xfId="112" applyFont="1" applyBorder="1" applyAlignment="1">
      <alignment vertical="center" wrapText="1"/>
    </xf>
    <xf numFmtId="0" fontId="41" fillId="0" borderId="0" xfId="112" applyFont="1" applyBorder="1" applyAlignment="1">
      <alignment horizontal="left" vertical="center" wrapText="1"/>
    </xf>
    <xf numFmtId="0" fontId="44" fillId="10" borderId="18" xfId="112" applyFont="1" applyFill="1" applyBorder="1" applyAlignment="1">
      <alignment vertical="center" wrapText="1"/>
    </xf>
    <xf numFmtId="0" fontId="42" fillId="0" borderId="19" xfId="112" applyFont="1" applyBorder="1" applyAlignment="1">
      <alignment horizontal="center" vertical="center"/>
    </xf>
    <xf numFmtId="0" fontId="42" fillId="0" borderId="11" xfId="112" applyFont="1" applyBorder="1" applyAlignment="1">
      <alignment horizontal="center" vertical="center"/>
    </xf>
    <xf numFmtId="0" fontId="42" fillId="0" borderId="18" xfId="112" applyFont="1" applyBorder="1" applyAlignment="1">
      <alignment horizontal="center" vertical="center"/>
    </xf>
    <xf numFmtId="0" fontId="41" fillId="0" borderId="0" xfId="112" applyFont="1" applyAlignment="1">
      <alignment horizontal="justify" vertical="center"/>
    </xf>
    <xf numFmtId="0" fontId="41" fillId="0" borderId="0" xfId="112" applyFont="1" applyAlignment="1">
      <alignment horizontal="left" vertical="center" wrapText="1"/>
    </xf>
    <xf numFmtId="0" fontId="41" fillId="0" borderId="0" xfId="112" applyFont="1" applyAlignment="1">
      <alignment horizontal="left" vertical="center"/>
    </xf>
    <xf numFmtId="0" fontId="7" fillId="0" borderId="0" xfId="112" applyFont="1" applyAlignment="1">
      <alignment horizontal="left" vertical="center"/>
    </xf>
    <xf numFmtId="0" fontId="8" fillId="0" borderId="0" xfId="112" applyFont="1" applyAlignment="1">
      <alignment horizontal="left" vertical="center"/>
    </xf>
    <xf numFmtId="0" fontId="47" fillId="0" borderId="0" xfId="112" applyFont="1" applyAlignment="1"/>
    <xf numFmtId="0" fontId="49" fillId="0" borderId="18" xfId="112" applyFont="1" applyBorder="1" applyAlignment="1">
      <alignment horizontal="center" vertical="center" wrapText="1"/>
    </xf>
    <xf numFmtId="0" fontId="49" fillId="0" borderId="18" xfId="112" applyFont="1" applyBorder="1" applyAlignment="1">
      <alignment horizontal="center" vertical="center"/>
    </xf>
    <xf numFmtId="0" fontId="49" fillId="0" borderId="18" xfId="112" applyFont="1" applyBorder="1" applyAlignment="1">
      <alignment horizontal="left" vertical="center"/>
    </xf>
    <xf numFmtId="0" fontId="50" fillId="0" borderId="18" xfId="112" applyFont="1" applyBorder="1" applyAlignment="1">
      <alignment horizontal="center" vertical="center" wrapText="1"/>
    </xf>
    <xf numFmtId="0" fontId="50" fillId="0" borderId="3" xfId="112" applyFont="1" applyBorder="1" applyAlignment="1">
      <alignment horizontal="center" vertical="center" wrapText="1"/>
    </xf>
    <xf numFmtId="0" fontId="50" fillId="0" borderId="2" xfId="112" applyFont="1" applyBorder="1" applyAlignment="1">
      <alignment horizontal="center" vertical="center" wrapText="1"/>
    </xf>
    <xf numFmtId="0" fontId="52" fillId="0" borderId="0" xfId="112" applyFont="1" applyAlignment="1">
      <alignment horizontal="left" vertical="top" wrapText="1"/>
    </xf>
    <xf numFmtId="0" fontId="53" fillId="11" borderId="3" xfId="112" applyFont="1" applyFill="1" applyBorder="1" applyAlignment="1">
      <alignment horizontal="center" vertical="center" wrapText="1"/>
    </xf>
    <xf numFmtId="0" fontId="53" fillId="11" borderId="31" xfId="112" applyFont="1" applyFill="1" applyBorder="1" applyAlignment="1">
      <alignment horizontal="center" vertical="center" wrapText="1"/>
    </xf>
    <xf numFmtId="0" fontId="52" fillId="0" borderId="18" xfId="112" applyFont="1" applyBorder="1" applyAlignment="1">
      <alignment horizontal="center" vertical="center"/>
    </xf>
    <xf numFmtId="0" fontId="52" fillId="9" borderId="18" xfId="112" applyFont="1" applyFill="1" applyBorder="1" applyAlignment="1">
      <alignment horizontal="center" vertical="center"/>
    </xf>
    <xf numFmtId="0" fontId="52" fillId="8" borderId="18" xfId="112" applyFont="1" applyFill="1" applyBorder="1" applyAlignment="1">
      <alignment horizontal="center" vertical="center"/>
    </xf>
    <xf numFmtId="0" fontId="18" fillId="0" borderId="18" xfId="112" applyFont="1" applyFill="1" applyBorder="1" applyAlignment="1">
      <alignment horizontal="center" vertical="center"/>
    </xf>
    <xf numFmtId="0" fontId="0" fillId="0" borderId="0" xfId="0" applyAlignment="1">
      <alignment horizontal="left" wrapText="1"/>
    </xf>
    <xf numFmtId="0" fontId="55" fillId="0" borderId="18" xfId="0" applyFont="1" applyFill="1" applyBorder="1" applyAlignment="1">
      <alignment horizontal="center" vertical="center" wrapText="1"/>
    </xf>
    <xf numFmtId="0" fontId="19" fillId="11" borderId="3" xfId="112" applyFont="1" applyFill="1" applyBorder="1" applyAlignment="1">
      <alignment horizontal="center" vertical="center"/>
    </xf>
    <xf numFmtId="0" fontId="19" fillId="11" borderId="31" xfId="112" applyFont="1" applyFill="1" applyBorder="1" applyAlignment="1">
      <alignment horizontal="center" vertical="center"/>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15" xfId="112" applyFont="1" applyFill="1" applyBorder="1" applyAlignment="1">
      <alignment horizontal="center" vertical="center"/>
    </xf>
    <xf numFmtId="0" fontId="19" fillId="0" borderId="12" xfId="112" applyFont="1" applyFill="1" applyBorder="1" applyAlignment="1">
      <alignment horizontal="center" vertical="center"/>
    </xf>
    <xf numFmtId="0" fontId="16" fillId="6" borderId="28" xfId="112" applyFont="1" applyFill="1" applyBorder="1" applyAlignment="1">
      <alignment horizontal="left" vertical="center" wrapText="1"/>
    </xf>
    <xf numFmtId="0" fontId="16" fillId="6" borderId="17" xfId="112" applyFont="1" applyFill="1" applyBorder="1" applyAlignment="1">
      <alignment horizontal="left" vertical="center" wrapText="1"/>
    </xf>
    <xf numFmtId="0" fontId="17" fillId="2" borderId="24" xfId="112" applyFont="1" applyFill="1" applyBorder="1" applyAlignment="1">
      <alignment horizontal="center" vertical="justify"/>
    </xf>
    <xf numFmtId="0" fontId="19" fillId="2" borderId="24" xfId="112" applyFont="1" applyFill="1" applyBorder="1" applyAlignment="1">
      <alignment horizontal="center" vertical="center" wrapText="1"/>
    </xf>
    <xf numFmtId="0" fontId="18" fillId="9" borderId="5" xfId="112" applyFont="1" applyFill="1" applyBorder="1" applyAlignment="1">
      <alignment horizontal="center" vertical="center"/>
    </xf>
    <xf numFmtId="0" fontId="18" fillId="9" borderId="7" xfId="112" applyFont="1" applyFill="1" applyBorder="1" applyAlignment="1">
      <alignment horizontal="center" vertical="center"/>
    </xf>
    <xf numFmtId="0" fontId="6" fillId="0" borderId="0" xfId="112" applyFont="1" applyFill="1" applyBorder="1" applyAlignment="1">
      <alignment vertical="center" wrapText="1"/>
    </xf>
    <xf numFmtId="0" fontId="19" fillId="0" borderId="19"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20" fillId="0" borderId="19" xfId="112" applyFont="1" applyFill="1" applyBorder="1" applyAlignment="1">
      <alignment horizontal="center" vertical="center"/>
    </xf>
    <xf numFmtId="0" fontId="20" fillId="0" borderId="17" xfId="112" applyFont="1" applyFill="1" applyBorder="1" applyAlignment="1">
      <alignment horizontal="center" vertical="center"/>
    </xf>
    <xf numFmtId="0" fontId="20" fillId="0" borderId="11" xfId="112" applyFont="1" applyFill="1" applyBorder="1" applyAlignment="1">
      <alignment horizontal="center" vertical="center"/>
    </xf>
    <xf numFmtId="0" fontId="21"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wrapText="1"/>
    </xf>
    <xf numFmtId="0" fontId="2" fillId="0" borderId="18" xfId="0" applyFont="1" applyBorder="1" applyAlignment="1">
      <alignment horizontal="left" vertical="center"/>
    </xf>
    <xf numFmtId="175" fontId="0" fillId="0" borderId="18" xfId="1" applyNumberFormat="1" applyFont="1" applyBorder="1" applyAlignment="1">
      <alignmen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16" xfId="0" applyFont="1" applyBorder="1" applyAlignment="1">
      <alignment horizontal="left" vertical="center"/>
    </xf>
    <xf numFmtId="0" fontId="2" fillId="0" borderId="9" xfId="0" applyFont="1" applyBorder="1" applyAlignment="1">
      <alignment horizontal="left"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9" fontId="0" fillId="0" borderId="28" xfId="97" applyFont="1" applyBorder="1" applyAlignment="1">
      <alignment horizontal="center" vertical="center"/>
    </xf>
    <xf numFmtId="9" fontId="0" fillId="0" borderId="17" xfId="97" applyFont="1" applyBorder="1" applyAlignment="1">
      <alignment horizontal="center" vertical="center"/>
    </xf>
    <xf numFmtId="9" fontId="0" fillId="0" borderId="11" xfId="97" applyFont="1" applyBorder="1" applyAlignment="1">
      <alignment horizontal="center" vertical="center"/>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4"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10" fontId="26" fillId="0" borderId="21" xfId="111" applyNumberFormat="1" applyFont="1" applyBorder="1" applyAlignment="1">
      <alignment horizontal="center" vertical="center"/>
    </xf>
    <xf numFmtId="10" fontId="26" fillId="0" borderId="22" xfId="111" applyNumberFormat="1" applyFont="1" applyBorder="1" applyAlignment="1">
      <alignment horizontal="center" vertical="center"/>
    </xf>
    <xf numFmtId="10" fontId="26" fillId="0" borderId="23" xfId="111" applyNumberFormat="1" applyFont="1" applyBorder="1" applyAlignment="1">
      <alignment horizontal="center" vertical="center"/>
    </xf>
    <xf numFmtId="17" fontId="7" fillId="0" borderId="24" xfId="0" applyNumberFormat="1" applyFont="1" applyFill="1" applyBorder="1" applyAlignment="1">
      <alignment horizontal="center" vertical="center"/>
    </xf>
    <xf numFmtId="0" fontId="7" fillId="0" borderId="24"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cellXfs>
  <cellStyles count="122">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illares 2 2" xfId="121"/>
    <cellStyle name="Moneda" xfId="96" builtinId="4"/>
    <cellStyle name="Moneda [0]" xfId="2" builtinId="7"/>
    <cellStyle name="Moneda [0] 2" xfId="93"/>
    <cellStyle name="Moneda 2" xfId="108"/>
    <cellStyle name="Normal" xfId="0" builtinId="0"/>
    <cellStyle name="Normal 10" xfId="112"/>
    <cellStyle name="Normal 14" xfId="110"/>
    <cellStyle name="Normal 15" xfId="120"/>
    <cellStyle name="Normal 2" xfId="98"/>
    <cellStyle name="Normal 3" xfId="109"/>
    <cellStyle name="Normal 4" xfId="114"/>
    <cellStyle name="Normal 4 2" xfId="115"/>
    <cellStyle name="Normal 5" xfId="116"/>
    <cellStyle name="Normal 6" xfId="118"/>
    <cellStyle name="Normal 7" xfId="119"/>
    <cellStyle name="Porcentaje" xfId="97" builtinId="5"/>
    <cellStyle name="Porcentaje 3" xfId="111"/>
    <cellStyle name="Porcentual 2" xfId="107"/>
  </cellStyles>
  <dxfs count="19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265340</xdr:colOff>
      <xdr:row>1</xdr:row>
      <xdr:rowOff>40821</xdr:rowOff>
    </xdr:from>
    <xdr:to>
      <xdr:col>2</xdr:col>
      <xdr:colOff>680357</xdr:colOff>
      <xdr:row>1</xdr:row>
      <xdr:rowOff>1374321</xdr:rowOff>
    </xdr:to>
    <xdr:pic>
      <xdr:nvPicPr>
        <xdr:cNvPr id="3" name="Imagen 7" descr="Descripción: logo-uni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40" y="307521"/>
          <a:ext cx="1357992" cy="106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01%20VICERRECTORIA\02%20RESIDENCIAS%20UNIVERSITARIAS\DEFINITIVO_RESIDENCIA_UNIVERSITARIAS\28%20EVALUACION%20FINAL%20TECNICA%20-%20FINANCIERA%20-%20JURIDICA%20LP%20No.%2028-2017%20formul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opLeftCell="A11" zoomScale="70" zoomScaleNormal="70" workbookViewId="0">
      <selection activeCell="E34" sqref="E34"/>
    </sheetView>
  </sheetViews>
  <sheetFormatPr baseColWidth="10" defaultRowHeight="12.75" x14ac:dyDescent="0.2"/>
  <cols>
    <col min="1" max="1" width="6.28515625" style="191" customWidth="1"/>
    <col min="2" max="2" width="14.140625" style="243" customWidth="1"/>
    <col min="3" max="3" width="38.85546875" style="244" customWidth="1"/>
    <col min="4" max="4" width="44.42578125" style="245" customWidth="1"/>
    <col min="5" max="5" width="44.7109375" style="240" customWidth="1"/>
    <col min="6" max="6" width="49" style="246" customWidth="1"/>
    <col min="7" max="16384" width="11.42578125" style="191"/>
  </cols>
  <sheetData>
    <row r="1" spans="1:6" ht="21" x14ac:dyDescent="0.35">
      <c r="A1" s="207"/>
      <c r="B1" s="208"/>
      <c r="C1" s="209"/>
      <c r="D1" s="210"/>
      <c r="E1" s="211"/>
      <c r="F1" s="212"/>
    </row>
    <row r="2" spans="1:6" ht="21" x14ac:dyDescent="0.35">
      <c r="A2" s="207"/>
      <c r="B2" s="296" t="s">
        <v>226</v>
      </c>
      <c r="C2" s="296"/>
      <c r="D2" s="296"/>
      <c r="E2" s="296"/>
      <c r="F2" s="296"/>
    </row>
    <row r="3" spans="1:6" ht="21" x14ac:dyDescent="0.35">
      <c r="A3" s="207"/>
      <c r="B3" s="297" t="s">
        <v>227</v>
      </c>
      <c r="C3" s="297"/>
      <c r="D3" s="297"/>
      <c r="E3" s="297"/>
      <c r="F3" s="297"/>
    </row>
    <row r="4" spans="1:6" ht="21" x14ac:dyDescent="0.35">
      <c r="A4" s="207"/>
      <c r="B4" s="298" t="s">
        <v>228</v>
      </c>
      <c r="C4" s="298"/>
      <c r="D4" s="298"/>
      <c r="E4" s="298"/>
      <c r="F4" s="298"/>
    </row>
    <row r="5" spans="1:6" ht="99" customHeight="1" x14ac:dyDescent="0.35">
      <c r="A5" s="207"/>
      <c r="B5" s="299" t="s">
        <v>229</v>
      </c>
      <c r="C5" s="299"/>
      <c r="D5" s="299"/>
      <c r="E5" s="299"/>
      <c r="F5" s="299"/>
    </row>
    <row r="6" spans="1:6" ht="21" x14ac:dyDescent="0.35">
      <c r="A6" s="207"/>
      <c r="B6" s="213"/>
      <c r="C6" s="213"/>
      <c r="D6" s="213"/>
      <c r="E6" s="213"/>
      <c r="F6" s="213"/>
    </row>
    <row r="7" spans="1:6" ht="21" x14ac:dyDescent="0.35">
      <c r="A7" s="207"/>
      <c r="B7" s="300" t="s">
        <v>230</v>
      </c>
      <c r="C7" s="300"/>
      <c r="D7" s="300"/>
      <c r="E7" s="300"/>
      <c r="F7" s="300"/>
    </row>
    <row r="8" spans="1:6" ht="21" x14ac:dyDescent="0.35">
      <c r="A8" s="207"/>
      <c r="B8" s="213"/>
      <c r="C8" s="213"/>
      <c r="D8" s="213"/>
      <c r="E8" s="213"/>
      <c r="F8" s="213"/>
    </row>
    <row r="9" spans="1:6" ht="21" x14ac:dyDescent="0.35">
      <c r="A9" s="207"/>
      <c r="B9" s="301" t="s">
        <v>231</v>
      </c>
      <c r="C9" s="301"/>
      <c r="D9" s="301"/>
      <c r="E9" s="301"/>
      <c r="F9" s="301"/>
    </row>
    <row r="10" spans="1:6" ht="41.25" x14ac:dyDescent="0.35">
      <c r="A10" s="207"/>
      <c r="B10" s="297" t="s">
        <v>232</v>
      </c>
      <c r="C10" s="302" t="s">
        <v>233</v>
      </c>
      <c r="D10" s="297" t="s">
        <v>234</v>
      </c>
      <c r="E10" s="214" t="s">
        <v>235</v>
      </c>
      <c r="F10" s="304" t="s">
        <v>236</v>
      </c>
    </row>
    <row r="11" spans="1:6" ht="40.5" x14ac:dyDescent="0.35">
      <c r="A11" s="207"/>
      <c r="B11" s="297"/>
      <c r="C11" s="303"/>
      <c r="D11" s="297"/>
      <c r="E11" s="215" t="s">
        <v>237</v>
      </c>
      <c r="F11" s="304"/>
    </row>
    <row r="12" spans="1:6" ht="40.5" x14ac:dyDescent="0.35">
      <c r="A12" s="207"/>
      <c r="B12" s="215">
        <v>1</v>
      </c>
      <c r="C12" s="216" t="s">
        <v>238</v>
      </c>
      <c r="D12" s="217" t="s">
        <v>239</v>
      </c>
      <c r="E12" s="218" t="s">
        <v>240</v>
      </c>
      <c r="F12" s="215" t="s">
        <v>241</v>
      </c>
    </row>
    <row r="13" spans="1:6" ht="40.5" x14ac:dyDescent="0.35">
      <c r="A13" s="207"/>
      <c r="B13" s="215">
        <v>2</v>
      </c>
      <c r="C13" s="216" t="s">
        <v>172</v>
      </c>
      <c r="D13" s="219" t="s">
        <v>242</v>
      </c>
      <c r="E13" s="218" t="s">
        <v>243</v>
      </c>
      <c r="F13" s="215" t="s">
        <v>244</v>
      </c>
    </row>
    <row r="14" spans="1:6" ht="40.5" x14ac:dyDescent="0.35">
      <c r="A14" s="207"/>
      <c r="B14" s="215">
        <v>3</v>
      </c>
      <c r="C14" s="220" t="s">
        <v>245</v>
      </c>
      <c r="D14" s="219" t="s">
        <v>246</v>
      </c>
      <c r="E14" s="218" t="s">
        <v>247</v>
      </c>
      <c r="F14" s="215" t="s">
        <v>248</v>
      </c>
    </row>
    <row r="15" spans="1:6" ht="40.5" x14ac:dyDescent="0.35">
      <c r="A15" s="207"/>
      <c r="B15" s="215">
        <v>4</v>
      </c>
      <c r="C15" s="220" t="s">
        <v>249</v>
      </c>
      <c r="D15" s="219" t="s">
        <v>250</v>
      </c>
      <c r="E15" s="218" t="s">
        <v>251</v>
      </c>
      <c r="F15" s="215" t="s">
        <v>244</v>
      </c>
    </row>
    <row r="16" spans="1:6" ht="81" x14ac:dyDescent="0.35">
      <c r="A16" s="207"/>
      <c r="B16" s="215">
        <v>5</v>
      </c>
      <c r="C16" s="220" t="s">
        <v>252</v>
      </c>
      <c r="D16" s="219" t="s">
        <v>253</v>
      </c>
      <c r="E16" s="218" t="s">
        <v>254</v>
      </c>
      <c r="F16" s="215" t="s">
        <v>255</v>
      </c>
    </row>
    <row r="17" spans="1:7" ht="21" x14ac:dyDescent="0.35">
      <c r="A17" s="207"/>
      <c r="B17" s="221"/>
      <c r="C17" s="222"/>
      <c r="D17" s="223"/>
      <c r="E17" s="221"/>
      <c r="F17" s="224"/>
    </row>
    <row r="18" spans="1:7" ht="21" x14ac:dyDescent="0.35">
      <c r="A18" s="207"/>
      <c r="B18" s="305" t="s">
        <v>256</v>
      </c>
      <c r="C18" s="305"/>
      <c r="D18" s="305"/>
      <c r="E18" s="305"/>
      <c r="F18" s="305"/>
    </row>
    <row r="19" spans="1:7" ht="21" x14ac:dyDescent="0.35">
      <c r="A19" s="207"/>
      <c r="B19" s="225"/>
      <c r="C19" s="226"/>
      <c r="D19" s="227"/>
      <c r="E19" s="228"/>
      <c r="F19" s="229"/>
    </row>
    <row r="20" spans="1:7" ht="21" x14ac:dyDescent="0.35">
      <c r="A20" s="207"/>
      <c r="B20" s="225"/>
      <c r="C20" s="226"/>
      <c r="D20" s="227"/>
      <c r="E20" s="228"/>
      <c r="F20" s="229"/>
    </row>
    <row r="21" spans="1:7" ht="21" x14ac:dyDescent="0.35">
      <c r="A21" s="207"/>
      <c r="B21" s="208"/>
      <c r="C21" s="209" t="s">
        <v>110</v>
      </c>
      <c r="D21" s="210"/>
      <c r="E21" s="209" t="s">
        <v>110</v>
      </c>
      <c r="F21" s="230"/>
      <c r="G21" s="231"/>
    </row>
    <row r="22" spans="1:7" ht="21" customHeight="1" x14ac:dyDescent="0.35">
      <c r="A22" s="207"/>
      <c r="B22" s="208"/>
      <c r="C22" s="294" t="s">
        <v>257</v>
      </c>
      <c r="D22" s="295"/>
      <c r="E22" s="232" t="s">
        <v>258</v>
      </c>
      <c r="F22" s="229"/>
      <c r="G22" s="233"/>
    </row>
    <row r="23" spans="1:7" ht="21" x14ac:dyDescent="0.35">
      <c r="A23" s="207"/>
      <c r="B23" s="208"/>
      <c r="C23" s="212" t="s">
        <v>259</v>
      </c>
      <c r="D23" s="212"/>
      <c r="E23" s="306" t="s">
        <v>260</v>
      </c>
      <c r="F23" s="306"/>
      <c r="G23" s="234"/>
    </row>
    <row r="24" spans="1:7" ht="21" x14ac:dyDescent="0.35">
      <c r="A24" s="207"/>
      <c r="B24" s="208"/>
      <c r="C24" s="307" t="s">
        <v>261</v>
      </c>
      <c r="D24" s="307"/>
      <c r="E24" s="211" t="s">
        <v>262</v>
      </c>
      <c r="F24" s="229"/>
      <c r="G24" s="234"/>
    </row>
    <row r="25" spans="1:7" ht="21" x14ac:dyDescent="0.35">
      <c r="A25" s="207"/>
      <c r="B25" s="208"/>
      <c r="C25" s="235" t="s">
        <v>263</v>
      </c>
      <c r="D25" s="210"/>
      <c r="E25" s="211"/>
      <c r="F25" s="230"/>
      <c r="G25" s="231"/>
    </row>
    <row r="26" spans="1:7" x14ac:dyDescent="0.2">
      <c r="B26" s="236"/>
      <c r="C26" s="234"/>
      <c r="D26" s="237"/>
      <c r="E26" s="238"/>
      <c r="F26" s="231"/>
      <c r="G26" s="231"/>
    </row>
    <row r="27" spans="1:7" x14ac:dyDescent="0.2">
      <c r="B27" s="236"/>
      <c r="C27" s="239"/>
      <c r="D27" s="237"/>
      <c r="E27" s="238"/>
      <c r="F27" s="231"/>
      <c r="G27" s="231"/>
    </row>
    <row r="28" spans="1:7" x14ac:dyDescent="0.2">
      <c r="B28" s="236"/>
      <c r="C28" s="239"/>
      <c r="D28" s="237"/>
      <c r="E28" s="238"/>
      <c r="F28" s="231"/>
      <c r="G28" s="231"/>
    </row>
    <row r="29" spans="1:7" x14ac:dyDescent="0.2">
      <c r="B29" s="236"/>
      <c r="C29" s="308"/>
      <c r="D29" s="308"/>
      <c r="F29" s="241"/>
      <c r="G29" s="241"/>
    </row>
    <row r="30" spans="1:7" x14ac:dyDescent="0.2">
      <c r="B30" s="236"/>
      <c r="C30" s="309"/>
      <c r="D30" s="309"/>
      <c r="E30" s="237"/>
      <c r="F30" s="242"/>
      <c r="G30" s="242"/>
    </row>
    <row r="31" spans="1:7" x14ac:dyDescent="0.2">
      <c r="B31" s="236"/>
      <c r="C31" s="242"/>
      <c r="D31" s="237"/>
      <c r="E31" s="238"/>
      <c r="F31" s="234"/>
    </row>
    <row r="32" spans="1:7" ht="15.75" x14ac:dyDescent="0.25">
      <c r="B32" s="310"/>
      <c r="C32" s="310"/>
      <c r="D32" s="310"/>
      <c r="E32" s="310"/>
      <c r="F32" s="310"/>
    </row>
  </sheetData>
  <mergeCells count="16">
    <mergeCell ref="B32:F32"/>
    <mergeCell ref="B18:F18"/>
    <mergeCell ref="E23:F23"/>
    <mergeCell ref="C24:D24"/>
    <mergeCell ref="C29:D29"/>
    <mergeCell ref="C30:D30"/>
    <mergeCell ref="B9:F9"/>
    <mergeCell ref="B10:B11"/>
    <mergeCell ref="C10:C11"/>
    <mergeCell ref="D10:D11"/>
    <mergeCell ref="F10:F11"/>
    <mergeCell ref="B2:F2"/>
    <mergeCell ref="B3:F3"/>
    <mergeCell ref="B4:F4"/>
    <mergeCell ref="B5:F5"/>
    <mergeCell ref="B7:F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40" zoomScaleNormal="40" workbookViewId="0">
      <selection activeCell="J29" sqref="J29"/>
    </sheetView>
  </sheetViews>
  <sheetFormatPr baseColWidth="10" defaultColWidth="11.42578125" defaultRowHeight="12.75" x14ac:dyDescent="0.2"/>
  <cols>
    <col min="1" max="1" width="11.42578125" style="273" customWidth="1"/>
    <col min="2" max="2" width="121.140625" style="276" customWidth="1"/>
    <col min="3" max="3" width="19.42578125" style="276" customWidth="1"/>
    <col min="4" max="4" width="92.140625" style="276" customWidth="1"/>
    <col min="5" max="5" width="20.140625" style="276" customWidth="1"/>
    <col min="6" max="6" width="89.85546875" style="276" customWidth="1"/>
    <col min="7" max="7" width="19.7109375" style="276" customWidth="1"/>
    <col min="8" max="8" width="79.140625" style="276" customWidth="1"/>
    <col min="9" max="9" width="19.28515625" style="276" customWidth="1"/>
    <col min="10" max="10" width="87.5703125" style="276" customWidth="1"/>
    <col min="11" max="11" width="19.42578125" style="276" customWidth="1"/>
    <col min="12" max="12" width="90.85546875" style="276" customWidth="1"/>
    <col min="13" max="16384" width="11.42578125" style="252"/>
  </cols>
  <sheetData>
    <row r="1" spans="1:14" s="249" customFormat="1" ht="27.75" x14ac:dyDescent="0.25">
      <c r="A1" s="247"/>
      <c r="B1" s="312" t="s">
        <v>103</v>
      </c>
      <c r="C1" s="312"/>
      <c r="D1" s="312"/>
      <c r="E1" s="312"/>
      <c r="F1" s="312"/>
      <c r="G1" s="312"/>
      <c r="H1" s="312"/>
      <c r="I1" s="312"/>
      <c r="J1" s="312"/>
      <c r="K1" s="312"/>
      <c r="L1" s="312"/>
      <c r="M1" s="248"/>
    </row>
    <row r="2" spans="1:14" s="249" customFormat="1" ht="27.75" x14ac:dyDescent="0.25">
      <c r="A2" s="247"/>
      <c r="B2" s="312" t="s">
        <v>264</v>
      </c>
      <c r="C2" s="312"/>
      <c r="D2" s="312"/>
      <c r="E2" s="312"/>
      <c r="F2" s="312"/>
      <c r="G2" s="312"/>
      <c r="H2" s="312"/>
      <c r="I2" s="312"/>
      <c r="J2" s="312"/>
      <c r="K2" s="312"/>
      <c r="L2" s="312"/>
      <c r="M2" s="250"/>
    </row>
    <row r="3" spans="1:14" s="249" customFormat="1" ht="27.75" x14ac:dyDescent="0.25">
      <c r="A3" s="247"/>
      <c r="B3" s="312" t="s">
        <v>265</v>
      </c>
      <c r="C3" s="312"/>
      <c r="D3" s="312"/>
      <c r="E3" s="312"/>
      <c r="F3" s="312"/>
      <c r="G3" s="312"/>
      <c r="H3" s="312"/>
      <c r="I3" s="312"/>
      <c r="J3" s="312"/>
      <c r="K3" s="312"/>
      <c r="L3" s="312"/>
      <c r="M3" s="248"/>
    </row>
    <row r="4" spans="1:14" s="249" customFormat="1" ht="27.75" x14ac:dyDescent="0.25">
      <c r="A4" s="247"/>
      <c r="B4" s="312" t="s">
        <v>266</v>
      </c>
      <c r="C4" s="312"/>
      <c r="D4" s="312"/>
      <c r="E4" s="312"/>
      <c r="F4" s="312"/>
      <c r="G4" s="312"/>
      <c r="H4" s="312"/>
      <c r="I4" s="312"/>
      <c r="J4" s="312"/>
      <c r="K4" s="312"/>
      <c r="L4" s="312"/>
      <c r="M4" s="248"/>
    </row>
    <row r="5" spans="1:14" s="249" customFormat="1" ht="27.75" x14ac:dyDescent="0.25">
      <c r="A5" s="247"/>
      <c r="B5" s="313" t="s">
        <v>267</v>
      </c>
      <c r="C5" s="313"/>
      <c r="D5" s="313"/>
      <c r="E5" s="313"/>
      <c r="F5" s="313"/>
      <c r="G5" s="313"/>
      <c r="H5" s="313"/>
      <c r="I5" s="313"/>
      <c r="J5" s="313"/>
      <c r="K5" s="313"/>
      <c r="L5" s="313"/>
    </row>
    <row r="6" spans="1:14" s="249" customFormat="1" ht="27.75" x14ac:dyDescent="0.25">
      <c r="A6" s="251"/>
      <c r="B6" s="311" t="s">
        <v>268</v>
      </c>
      <c r="C6" s="311"/>
      <c r="D6" s="311"/>
      <c r="E6" s="311"/>
      <c r="F6" s="311"/>
      <c r="G6" s="311"/>
      <c r="H6" s="311"/>
      <c r="I6" s="311"/>
      <c r="J6" s="311"/>
      <c r="K6" s="311"/>
      <c r="L6" s="311"/>
    </row>
    <row r="7" spans="1:14" ht="27.75" x14ac:dyDescent="0.2">
      <c r="A7" s="312" t="s">
        <v>0</v>
      </c>
      <c r="B7" s="312" t="s">
        <v>105</v>
      </c>
      <c r="C7" s="312">
        <v>1</v>
      </c>
      <c r="D7" s="312"/>
      <c r="E7" s="312">
        <v>2</v>
      </c>
      <c r="F7" s="312"/>
      <c r="G7" s="312">
        <v>3</v>
      </c>
      <c r="H7" s="312"/>
      <c r="I7" s="312">
        <v>4</v>
      </c>
      <c r="J7" s="312"/>
      <c r="K7" s="312">
        <v>5</v>
      </c>
      <c r="L7" s="312"/>
    </row>
    <row r="8" spans="1:14" ht="27.75" x14ac:dyDescent="0.2">
      <c r="A8" s="312"/>
      <c r="B8" s="312"/>
      <c r="C8" s="314" t="s">
        <v>238</v>
      </c>
      <c r="D8" s="314"/>
      <c r="E8" s="315" t="s">
        <v>172</v>
      </c>
      <c r="F8" s="316"/>
      <c r="G8" s="315" t="s">
        <v>245</v>
      </c>
      <c r="H8" s="316"/>
      <c r="I8" s="315" t="s">
        <v>175</v>
      </c>
      <c r="J8" s="316"/>
      <c r="K8" s="315" t="s">
        <v>252</v>
      </c>
      <c r="L8" s="316"/>
    </row>
    <row r="9" spans="1:14" ht="27.75" x14ac:dyDescent="0.2">
      <c r="A9" s="312"/>
      <c r="B9" s="253" t="s">
        <v>106</v>
      </c>
      <c r="C9" s="254" t="s">
        <v>107</v>
      </c>
      <c r="D9" s="255" t="s">
        <v>269</v>
      </c>
      <c r="E9" s="254" t="s">
        <v>107</v>
      </c>
      <c r="F9" s="255" t="s">
        <v>269</v>
      </c>
      <c r="G9" s="254" t="s">
        <v>107</v>
      </c>
      <c r="H9" s="255" t="s">
        <v>269</v>
      </c>
      <c r="I9" s="254" t="s">
        <v>107</v>
      </c>
      <c r="J9" s="255" t="s">
        <v>269</v>
      </c>
      <c r="K9" s="254" t="s">
        <v>107</v>
      </c>
      <c r="L9" s="255" t="s">
        <v>269</v>
      </c>
    </row>
    <row r="10" spans="1:14" ht="30" x14ac:dyDescent="0.2">
      <c r="A10" s="256"/>
      <c r="B10" s="318" t="s">
        <v>270</v>
      </c>
      <c r="C10" s="319"/>
      <c r="D10" s="319"/>
      <c r="E10" s="319"/>
      <c r="F10" s="319"/>
      <c r="G10" s="319"/>
      <c r="H10" s="319"/>
      <c r="I10" s="319"/>
      <c r="J10" s="319"/>
      <c r="K10" s="319"/>
      <c r="L10" s="319"/>
    </row>
    <row r="11" spans="1:14" ht="90" x14ac:dyDescent="0.2">
      <c r="A11" s="256">
        <v>1</v>
      </c>
      <c r="B11" s="257" t="s">
        <v>271</v>
      </c>
      <c r="C11" s="258" t="s">
        <v>165</v>
      </c>
      <c r="D11" s="259" t="s">
        <v>272</v>
      </c>
      <c r="E11" s="260" t="s">
        <v>164</v>
      </c>
      <c r="F11" s="260"/>
      <c r="G11" s="258" t="s">
        <v>165</v>
      </c>
      <c r="H11" s="259" t="s">
        <v>255</v>
      </c>
      <c r="I11" s="260" t="s">
        <v>164</v>
      </c>
      <c r="J11" s="260"/>
      <c r="K11" s="258" t="s">
        <v>165</v>
      </c>
      <c r="L11" s="259" t="s">
        <v>255</v>
      </c>
      <c r="M11" s="261"/>
      <c r="N11" s="261"/>
    </row>
    <row r="12" spans="1:14" ht="30" x14ac:dyDescent="0.2">
      <c r="A12" s="256">
        <v>2</v>
      </c>
      <c r="B12" s="257" t="s">
        <v>273</v>
      </c>
      <c r="C12" s="260" t="s">
        <v>164</v>
      </c>
      <c r="D12" s="259"/>
      <c r="E12" s="260" t="s">
        <v>164</v>
      </c>
      <c r="F12" s="260"/>
      <c r="G12" s="260" t="s">
        <v>164</v>
      </c>
      <c r="H12" s="260"/>
      <c r="I12" s="260" t="s">
        <v>164</v>
      </c>
      <c r="J12" s="260"/>
      <c r="K12" s="260" t="s">
        <v>164</v>
      </c>
      <c r="L12" s="260"/>
    </row>
    <row r="13" spans="1:14" ht="30" x14ac:dyDescent="0.2">
      <c r="A13" s="256">
        <v>3</v>
      </c>
      <c r="B13" s="257" t="s">
        <v>274</v>
      </c>
      <c r="C13" s="260" t="s">
        <v>164</v>
      </c>
      <c r="D13" s="260"/>
      <c r="E13" s="260" t="s">
        <v>164</v>
      </c>
      <c r="F13" s="260"/>
      <c r="G13" s="260" t="s">
        <v>164</v>
      </c>
      <c r="H13" s="260"/>
      <c r="I13" s="260" t="s">
        <v>164</v>
      </c>
      <c r="J13" s="260"/>
      <c r="K13" s="260" t="s">
        <v>164</v>
      </c>
      <c r="L13" s="260"/>
    </row>
    <row r="14" spans="1:14" ht="90" x14ac:dyDescent="0.2">
      <c r="A14" s="256">
        <v>4</v>
      </c>
      <c r="B14" s="257" t="s">
        <v>275</v>
      </c>
      <c r="C14" s="260" t="s">
        <v>164</v>
      </c>
      <c r="D14" s="260"/>
      <c r="E14" s="260" t="s">
        <v>164</v>
      </c>
      <c r="F14" s="260"/>
      <c r="G14" s="258" t="s">
        <v>165</v>
      </c>
      <c r="H14" s="259" t="s">
        <v>276</v>
      </c>
      <c r="I14" s="260" t="s">
        <v>164</v>
      </c>
      <c r="J14" s="260"/>
      <c r="K14" s="260" t="s">
        <v>164</v>
      </c>
      <c r="L14" s="260"/>
    </row>
    <row r="15" spans="1:14" ht="90" x14ac:dyDescent="0.2">
      <c r="A15" s="256">
        <v>5</v>
      </c>
      <c r="B15" s="262" t="s">
        <v>277</v>
      </c>
      <c r="C15" s="260" t="s">
        <v>164</v>
      </c>
      <c r="D15" s="260"/>
      <c r="E15" s="260" t="s">
        <v>164</v>
      </c>
      <c r="F15" s="260"/>
      <c r="G15" s="260"/>
      <c r="H15" s="260"/>
      <c r="I15" s="260" t="s">
        <v>164</v>
      </c>
      <c r="J15" s="260"/>
      <c r="K15" s="260" t="s">
        <v>165</v>
      </c>
      <c r="L15" s="260" t="s">
        <v>278</v>
      </c>
    </row>
    <row r="16" spans="1:14" ht="30" x14ac:dyDescent="0.2">
      <c r="A16" s="256">
        <v>6</v>
      </c>
      <c r="B16" s="257" t="s">
        <v>279</v>
      </c>
      <c r="C16" s="260" t="s">
        <v>164</v>
      </c>
      <c r="D16" s="260"/>
      <c r="E16" s="260" t="s">
        <v>164</v>
      </c>
      <c r="F16" s="260"/>
      <c r="G16" s="260"/>
      <c r="H16" s="260"/>
      <c r="I16" s="260" t="s">
        <v>164</v>
      </c>
      <c r="J16" s="260"/>
      <c r="K16" s="260" t="s">
        <v>164</v>
      </c>
      <c r="L16" s="260"/>
    </row>
    <row r="17" spans="1:12" ht="150" x14ac:dyDescent="0.2">
      <c r="A17" s="256">
        <v>7</v>
      </c>
      <c r="B17" s="262" t="s">
        <v>280</v>
      </c>
      <c r="C17" s="259" t="s">
        <v>164</v>
      </c>
      <c r="D17" s="259"/>
      <c r="E17" s="259" t="s">
        <v>165</v>
      </c>
      <c r="F17" s="259" t="s">
        <v>281</v>
      </c>
      <c r="G17" s="259"/>
      <c r="H17" s="259"/>
      <c r="I17" s="259" t="s">
        <v>165</v>
      </c>
      <c r="J17" s="259" t="s">
        <v>282</v>
      </c>
      <c r="K17" s="259" t="s">
        <v>164</v>
      </c>
      <c r="L17" s="259"/>
    </row>
    <row r="18" spans="1:12" ht="60" x14ac:dyDescent="0.2">
      <c r="A18" s="256">
        <v>8</v>
      </c>
      <c r="B18" s="257" t="s">
        <v>283</v>
      </c>
      <c r="C18" s="260" t="s">
        <v>165</v>
      </c>
      <c r="D18" s="259" t="s">
        <v>284</v>
      </c>
      <c r="E18" s="260" t="s">
        <v>164</v>
      </c>
      <c r="F18" s="260"/>
      <c r="G18" s="260"/>
      <c r="H18" s="260"/>
      <c r="I18" s="260" t="s">
        <v>164</v>
      </c>
      <c r="J18" s="260"/>
      <c r="K18" s="260" t="s">
        <v>165</v>
      </c>
      <c r="L18" s="259" t="s">
        <v>284</v>
      </c>
    </row>
    <row r="19" spans="1:12" ht="60" x14ac:dyDescent="0.2">
      <c r="A19" s="256">
        <v>9</v>
      </c>
      <c r="B19" s="262" t="s">
        <v>285</v>
      </c>
      <c r="C19" s="259" t="s">
        <v>165</v>
      </c>
      <c r="D19" s="259" t="s">
        <v>286</v>
      </c>
      <c r="E19" s="259" t="s">
        <v>165</v>
      </c>
      <c r="F19" s="259" t="s">
        <v>286</v>
      </c>
      <c r="G19" s="259"/>
      <c r="H19" s="259"/>
      <c r="I19" s="259" t="s">
        <v>165</v>
      </c>
      <c r="J19" s="259" t="s">
        <v>286</v>
      </c>
      <c r="K19" s="259" t="s">
        <v>164</v>
      </c>
      <c r="L19" s="263"/>
    </row>
    <row r="20" spans="1:12" ht="30" x14ac:dyDescent="0.2">
      <c r="A20" s="256">
        <v>10</v>
      </c>
      <c r="B20" s="257" t="s">
        <v>287</v>
      </c>
      <c r="C20" s="259" t="s">
        <v>164</v>
      </c>
      <c r="D20" s="260"/>
      <c r="E20" s="259" t="s">
        <v>164</v>
      </c>
      <c r="F20" s="260"/>
      <c r="G20" s="259"/>
      <c r="H20" s="260"/>
      <c r="I20" s="259" t="s">
        <v>164</v>
      </c>
      <c r="J20" s="260"/>
      <c r="K20" s="259" t="s">
        <v>164</v>
      </c>
      <c r="L20" s="260"/>
    </row>
    <row r="21" spans="1:12" ht="30" x14ac:dyDescent="0.2">
      <c r="A21" s="256">
        <v>11</v>
      </c>
      <c r="B21" s="257" t="s">
        <v>288</v>
      </c>
      <c r="C21" s="259" t="s">
        <v>164</v>
      </c>
      <c r="D21" s="260"/>
      <c r="E21" s="259" t="s">
        <v>164</v>
      </c>
      <c r="F21" s="260"/>
      <c r="G21" s="259"/>
      <c r="H21" s="260"/>
      <c r="I21" s="259" t="s">
        <v>164</v>
      </c>
      <c r="J21" s="260"/>
      <c r="K21" s="259" t="s">
        <v>164</v>
      </c>
      <c r="L21" s="260"/>
    </row>
    <row r="22" spans="1:12" ht="30" x14ac:dyDescent="0.2">
      <c r="A22" s="256">
        <v>12</v>
      </c>
      <c r="B22" s="262" t="s">
        <v>289</v>
      </c>
      <c r="C22" s="259" t="s">
        <v>164</v>
      </c>
      <c r="D22" s="259"/>
      <c r="E22" s="259" t="s">
        <v>164</v>
      </c>
      <c r="F22" s="259"/>
      <c r="G22" s="259"/>
      <c r="H22" s="259"/>
      <c r="I22" s="259" t="s">
        <v>164</v>
      </c>
      <c r="J22" s="259"/>
      <c r="K22" s="259" t="s">
        <v>164</v>
      </c>
      <c r="L22" s="259"/>
    </row>
    <row r="23" spans="1:12" ht="30" x14ac:dyDescent="0.2">
      <c r="A23" s="256">
        <v>13</v>
      </c>
      <c r="B23" s="257" t="s">
        <v>290</v>
      </c>
      <c r="C23" s="259" t="s">
        <v>164</v>
      </c>
      <c r="D23" s="260"/>
      <c r="E23" s="259" t="s">
        <v>164</v>
      </c>
      <c r="F23" s="260"/>
      <c r="G23" s="259"/>
      <c r="H23" s="260"/>
      <c r="I23" s="259" t="s">
        <v>164</v>
      </c>
      <c r="J23" s="260"/>
      <c r="K23" s="259" t="s">
        <v>164</v>
      </c>
      <c r="L23" s="260"/>
    </row>
    <row r="24" spans="1:12" s="264" customFormat="1" ht="30" x14ac:dyDescent="0.25">
      <c r="A24" s="320" t="s">
        <v>109</v>
      </c>
      <c r="B24" s="320"/>
      <c r="C24" s="321" t="s">
        <v>291</v>
      </c>
      <c r="D24" s="321"/>
      <c r="E24" s="321" t="s">
        <v>291</v>
      </c>
      <c r="F24" s="321"/>
      <c r="G24" s="322" t="s">
        <v>292</v>
      </c>
      <c r="H24" s="322"/>
      <c r="I24" s="321" t="s">
        <v>291</v>
      </c>
      <c r="J24" s="321"/>
      <c r="K24" s="321" t="s">
        <v>291</v>
      </c>
      <c r="L24" s="321"/>
    </row>
    <row r="25" spans="1:12" ht="30" x14ac:dyDescent="0.2">
      <c r="A25" s="265"/>
      <c r="B25" s="266"/>
      <c r="C25" s="266"/>
      <c r="D25" s="266"/>
      <c r="E25" s="266"/>
      <c r="F25" s="266"/>
      <c r="G25" s="266"/>
      <c r="H25" s="266"/>
      <c r="I25" s="266"/>
      <c r="J25" s="266"/>
      <c r="K25" s="266"/>
      <c r="L25" s="266"/>
    </row>
    <row r="26" spans="1:12" ht="30" x14ac:dyDescent="0.2">
      <c r="A26" s="265"/>
      <c r="B26" s="267"/>
      <c r="C26" s="267"/>
      <c r="D26" s="267"/>
      <c r="E26" s="267"/>
      <c r="F26" s="267"/>
      <c r="G26" s="267"/>
      <c r="H26" s="267"/>
      <c r="I26" s="267"/>
      <c r="J26" s="267"/>
      <c r="K26" s="267"/>
      <c r="L26" s="267"/>
    </row>
    <row r="27" spans="1:12" ht="30" x14ac:dyDescent="0.2">
      <c r="A27" s="265"/>
      <c r="B27" s="267"/>
      <c r="C27" s="267"/>
      <c r="D27" s="267"/>
      <c r="E27" s="267"/>
      <c r="F27" s="267"/>
      <c r="G27" s="267"/>
      <c r="H27" s="267"/>
      <c r="I27" s="267"/>
      <c r="J27" s="267"/>
      <c r="K27" s="267"/>
      <c r="L27" s="267"/>
    </row>
    <row r="28" spans="1:12" ht="30" x14ac:dyDescent="0.2">
      <c r="A28" s="265"/>
      <c r="B28" s="266" t="s">
        <v>110</v>
      </c>
      <c r="C28" s="266"/>
      <c r="D28" s="266" t="s">
        <v>110</v>
      </c>
      <c r="E28" s="266"/>
      <c r="F28" s="266"/>
      <c r="G28" s="266"/>
      <c r="H28" s="266"/>
      <c r="I28" s="266"/>
      <c r="J28" s="266"/>
      <c r="K28" s="266"/>
      <c r="L28" s="266"/>
    </row>
    <row r="29" spans="1:12" ht="30" x14ac:dyDescent="0.2">
      <c r="A29" s="265"/>
      <c r="B29" s="268" t="s">
        <v>112</v>
      </c>
      <c r="C29" s="269"/>
      <c r="D29" s="269" t="s">
        <v>258</v>
      </c>
      <c r="E29" s="269"/>
      <c r="F29" s="317"/>
      <c r="G29" s="317"/>
      <c r="H29" s="317"/>
      <c r="I29" s="268"/>
      <c r="J29" s="268"/>
      <c r="K29" s="269"/>
      <c r="L29" s="269"/>
    </row>
    <row r="30" spans="1:12" ht="30" x14ac:dyDescent="0.4">
      <c r="A30" s="265"/>
      <c r="B30" s="270" t="s">
        <v>293</v>
      </c>
      <c r="C30" s="270"/>
      <c r="D30" s="270" t="s">
        <v>294</v>
      </c>
      <c r="E30" s="270"/>
      <c r="F30" s="269"/>
      <c r="G30" s="270"/>
      <c r="H30" s="270"/>
      <c r="I30" s="270"/>
      <c r="J30" s="270"/>
      <c r="K30" s="270"/>
      <c r="L30" s="270"/>
    </row>
    <row r="31" spans="1:12" ht="30" x14ac:dyDescent="0.2">
      <c r="A31" s="265"/>
      <c r="B31" s="271" t="s">
        <v>85</v>
      </c>
      <c r="C31" s="271"/>
      <c r="D31" s="271" t="s">
        <v>85</v>
      </c>
      <c r="E31" s="271"/>
      <c r="F31" s="269"/>
      <c r="G31" s="271"/>
      <c r="H31" s="271"/>
      <c r="I31" s="271"/>
      <c r="J31" s="271"/>
      <c r="K31" s="271"/>
      <c r="L31" s="271"/>
    </row>
    <row r="32" spans="1:12" ht="30" x14ac:dyDescent="0.2">
      <c r="A32" s="265"/>
      <c r="B32" s="272" t="s">
        <v>295</v>
      </c>
      <c r="C32" s="272"/>
      <c r="D32" s="272"/>
      <c r="E32" s="272"/>
      <c r="F32" s="272"/>
      <c r="G32" s="272"/>
      <c r="H32" s="272"/>
      <c r="I32" s="272"/>
      <c r="J32" s="272"/>
      <c r="K32" s="272"/>
      <c r="L32" s="272"/>
    </row>
    <row r="33" spans="1:12" ht="30" x14ac:dyDescent="0.4">
      <c r="A33" s="265"/>
      <c r="B33" s="270"/>
      <c r="C33" s="270"/>
      <c r="D33" s="270"/>
      <c r="E33" s="270"/>
      <c r="F33" s="270"/>
      <c r="G33" s="270"/>
      <c r="H33" s="270"/>
      <c r="I33" s="270"/>
      <c r="J33" s="270"/>
      <c r="K33" s="270"/>
      <c r="L33" s="270"/>
    </row>
    <row r="34" spans="1:12" ht="15.75" x14ac:dyDescent="0.2">
      <c r="B34" s="274"/>
      <c r="C34" s="274"/>
      <c r="D34" s="274"/>
      <c r="E34" s="274"/>
      <c r="F34" s="274"/>
      <c r="G34" s="274"/>
      <c r="H34" s="274"/>
      <c r="I34" s="274"/>
      <c r="J34" s="274"/>
      <c r="K34" s="274"/>
      <c r="L34" s="274"/>
    </row>
    <row r="35" spans="1:12" ht="15.75" x14ac:dyDescent="0.25">
      <c r="B35" s="275"/>
      <c r="C35" s="275"/>
      <c r="D35" s="275"/>
      <c r="E35" s="275"/>
      <c r="F35" s="275"/>
      <c r="G35" s="275"/>
      <c r="H35" s="275"/>
      <c r="I35" s="275"/>
      <c r="J35" s="275"/>
      <c r="K35" s="275"/>
      <c r="L35" s="275"/>
    </row>
    <row r="36" spans="1:12" ht="15.75" x14ac:dyDescent="0.25">
      <c r="B36" s="275"/>
      <c r="C36" s="275"/>
      <c r="D36" s="275"/>
      <c r="E36" s="275"/>
      <c r="F36" s="275"/>
      <c r="G36" s="275"/>
      <c r="H36" s="275"/>
      <c r="I36" s="275"/>
      <c r="J36" s="275"/>
      <c r="K36" s="275"/>
      <c r="L36" s="275"/>
    </row>
    <row r="37" spans="1:12" ht="15.75" x14ac:dyDescent="0.25">
      <c r="B37" s="275"/>
      <c r="C37" s="275"/>
      <c r="D37" s="275"/>
      <c r="E37" s="275"/>
      <c r="F37" s="275"/>
      <c r="G37" s="275"/>
      <c r="H37" s="275"/>
      <c r="I37" s="275"/>
      <c r="J37" s="275"/>
      <c r="K37" s="275"/>
      <c r="L37" s="275"/>
    </row>
    <row r="43" spans="1:12" s="276" customFormat="1" x14ac:dyDescent="0.25">
      <c r="A43" s="273"/>
    </row>
    <row r="44" spans="1:12" s="276" customFormat="1" x14ac:dyDescent="0.25">
      <c r="A44" s="273"/>
    </row>
    <row r="45" spans="1:12" s="276" customFormat="1" x14ac:dyDescent="0.25">
      <c r="A45" s="273"/>
    </row>
    <row r="46" spans="1:12" s="276" customFormat="1" x14ac:dyDescent="0.25">
      <c r="A46" s="273"/>
    </row>
    <row r="47" spans="1:12" s="276" customFormat="1" x14ac:dyDescent="0.25">
      <c r="A47" s="273"/>
    </row>
  </sheetData>
  <mergeCells count="26">
    <mergeCell ref="F29:H29"/>
    <mergeCell ref="B10:L10"/>
    <mergeCell ref="A24:B24"/>
    <mergeCell ref="C24:D24"/>
    <mergeCell ref="E24:F24"/>
    <mergeCell ref="G24:H24"/>
    <mergeCell ref="I24:J24"/>
    <mergeCell ref="K24:L24"/>
    <mergeCell ref="K7:L7"/>
    <mergeCell ref="C8:D8"/>
    <mergeCell ref="E8:F8"/>
    <mergeCell ref="G8:H8"/>
    <mergeCell ref="I8:J8"/>
    <mergeCell ref="K8:L8"/>
    <mergeCell ref="I7:J7"/>
    <mergeCell ref="A7:A9"/>
    <mergeCell ref="B7:B8"/>
    <mergeCell ref="C7:D7"/>
    <mergeCell ref="E7:F7"/>
    <mergeCell ref="G7:H7"/>
    <mergeCell ref="B6:L6"/>
    <mergeCell ref="B1:L1"/>
    <mergeCell ref="B2:L2"/>
    <mergeCell ref="B3:L3"/>
    <mergeCell ref="B4:L4"/>
    <mergeCell ref="B5:L5"/>
  </mergeCells>
  <conditionalFormatting sqref="C24:H24 K24:L24">
    <cfRule type="cellIs" dxfId="198" priority="2" operator="equal">
      <formula>"NO HABIL"</formula>
    </cfRule>
  </conditionalFormatting>
  <conditionalFormatting sqref="I24:J24">
    <cfRule type="cellIs" dxfId="197" priority="1" operator="equal">
      <formula>"NO HABIL"</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2"/>
  <sheetViews>
    <sheetView workbookViewId="0">
      <selection activeCell="E24" sqref="E24"/>
    </sheetView>
  </sheetViews>
  <sheetFormatPr baseColWidth="10" defaultRowHeight="15" x14ac:dyDescent="0.25"/>
  <cols>
    <col min="1" max="1" width="8.7109375" customWidth="1"/>
    <col min="2" max="2" width="41.7109375" customWidth="1"/>
    <col min="3" max="3" width="10.7109375" customWidth="1"/>
    <col min="4" max="4" width="19.140625" customWidth="1"/>
    <col min="5" max="5" width="10.7109375" customWidth="1"/>
    <col min="6" max="6" width="19.140625" customWidth="1"/>
    <col min="7" max="7" width="10.7109375" customWidth="1"/>
    <col min="8" max="8" width="19.140625" customWidth="1"/>
    <col min="9" max="9" width="10.7109375" customWidth="1"/>
    <col min="10" max="10" width="19" customWidth="1"/>
    <col min="11" max="11" width="10.7109375" customWidth="1"/>
    <col min="12" max="12" width="19.140625" customWidth="1"/>
  </cols>
  <sheetData>
    <row r="2" spans="1:12" ht="15.75" x14ac:dyDescent="0.25">
      <c r="A2" s="277" t="s">
        <v>85</v>
      </c>
      <c r="B2" s="80"/>
      <c r="C2" s="80"/>
      <c r="D2" s="80"/>
      <c r="E2" s="80"/>
      <c r="F2" s="80"/>
      <c r="G2" s="80"/>
      <c r="H2" s="80"/>
      <c r="I2" s="80"/>
      <c r="J2" s="80"/>
      <c r="K2" s="80"/>
      <c r="L2" s="80"/>
    </row>
    <row r="3" spans="1:12" ht="15.75" x14ac:dyDescent="0.25">
      <c r="A3" s="277" t="s">
        <v>118</v>
      </c>
      <c r="B3" s="80"/>
      <c r="C3" s="80"/>
      <c r="D3" s="80"/>
      <c r="E3" s="80"/>
      <c r="F3" s="80"/>
      <c r="G3" s="80"/>
      <c r="H3" s="80"/>
      <c r="I3" s="80"/>
      <c r="J3" s="80"/>
      <c r="K3" s="80"/>
      <c r="L3" s="80"/>
    </row>
    <row r="4" spans="1:12" ht="15.75" x14ac:dyDescent="0.25">
      <c r="A4" s="277" t="s">
        <v>296</v>
      </c>
      <c r="B4" s="80"/>
      <c r="C4" s="80"/>
      <c r="D4" s="80"/>
      <c r="E4" s="80"/>
      <c r="F4" s="80"/>
      <c r="G4" s="80"/>
      <c r="H4" s="80"/>
      <c r="I4" s="80"/>
      <c r="J4" s="80"/>
      <c r="K4" s="80"/>
      <c r="L4" s="80"/>
    </row>
    <row r="5" spans="1:12" x14ac:dyDescent="0.25">
      <c r="A5" s="82"/>
      <c r="B5" s="82"/>
      <c r="C5" s="82"/>
      <c r="D5" s="277"/>
      <c r="E5" s="82"/>
      <c r="F5" s="277"/>
      <c r="G5" s="82"/>
      <c r="H5" s="277"/>
      <c r="I5" s="82"/>
      <c r="J5" s="277"/>
      <c r="K5" s="82"/>
      <c r="L5" s="277"/>
    </row>
    <row r="6" spans="1:12" ht="15.75" x14ac:dyDescent="0.25">
      <c r="A6" s="277" t="s">
        <v>297</v>
      </c>
      <c r="B6" s="80"/>
      <c r="C6" s="80"/>
      <c r="D6" s="80"/>
      <c r="E6" s="80"/>
      <c r="F6" s="80"/>
      <c r="G6" s="80"/>
      <c r="H6" s="80"/>
      <c r="I6" s="80"/>
      <c r="J6" s="80"/>
      <c r="K6" s="80"/>
      <c r="L6" s="80"/>
    </row>
    <row r="7" spans="1:12" ht="15.75" x14ac:dyDescent="0.25">
      <c r="A7" s="277" t="s">
        <v>298</v>
      </c>
      <c r="B7" s="80"/>
      <c r="C7" s="80"/>
      <c r="D7" s="80"/>
      <c r="E7" s="80"/>
      <c r="F7" s="80"/>
      <c r="G7" s="80"/>
      <c r="H7" s="80"/>
      <c r="I7" s="80"/>
      <c r="J7" s="80"/>
      <c r="K7" s="80"/>
      <c r="L7" s="80"/>
    </row>
    <row r="8" spans="1:12" ht="15.75" x14ac:dyDescent="0.25">
      <c r="A8" s="277"/>
      <c r="B8" s="80"/>
      <c r="C8" s="80"/>
      <c r="D8" s="80"/>
      <c r="E8" s="80"/>
      <c r="F8" s="80"/>
      <c r="G8" s="80"/>
      <c r="H8" s="80"/>
      <c r="I8" s="80"/>
      <c r="J8" s="80"/>
      <c r="K8" s="80"/>
      <c r="L8" s="80"/>
    </row>
    <row r="9" spans="1:12" x14ac:dyDescent="0.25">
      <c r="A9" s="82"/>
      <c r="B9" s="82"/>
      <c r="C9" s="278"/>
      <c r="D9" s="277"/>
      <c r="E9" s="278"/>
      <c r="F9" s="277"/>
      <c r="G9" s="278"/>
      <c r="H9" s="277"/>
      <c r="I9" s="278"/>
      <c r="J9" s="277"/>
      <c r="K9" s="278"/>
      <c r="L9" s="277"/>
    </row>
    <row r="10" spans="1:12" x14ac:dyDescent="0.25">
      <c r="A10" s="324" t="s">
        <v>299</v>
      </c>
      <c r="B10" s="324"/>
      <c r="C10" s="324"/>
      <c r="D10" s="324"/>
      <c r="E10" s="324"/>
      <c r="F10" s="324"/>
      <c r="G10" s="324"/>
    </row>
    <row r="11" spans="1:12" x14ac:dyDescent="0.25">
      <c r="A11" s="279"/>
      <c r="B11" s="280"/>
      <c r="C11" s="281"/>
      <c r="D11" s="281"/>
      <c r="E11" s="281"/>
      <c r="F11" s="281"/>
      <c r="G11" s="281"/>
      <c r="H11" s="281"/>
      <c r="I11" s="281"/>
      <c r="J11" s="281"/>
      <c r="K11" s="281"/>
      <c r="L11" s="281"/>
    </row>
    <row r="12" spans="1:12" ht="15.75" x14ac:dyDescent="0.25">
      <c r="A12" s="282"/>
      <c r="B12" s="283"/>
      <c r="C12" s="323">
        <v>1</v>
      </c>
      <c r="D12" s="323"/>
      <c r="E12" s="323">
        <v>2</v>
      </c>
      <c r="F12" s="323"/>
      <c r="G12" s="323">
        <v>3</v>
      </c>
      <c r="H12" s="323"/>
      <c r="I12" s="323">
        <v>4</v>
      </c>
      <c r="J12" s="323"/>
      <c r="K12" s="323">
        <v>5</v>
      </c>
      <c r="L12" s="323"/>
    </row>
    <row r="13" spans="1:12" s="284" customFormat="1" ht="12.75" x14ac:dyDescent="0.2">
      <c r="A13" s="332" t="s">
        <v>0</v>
      </c>
      <c r="B13" s="334" t="s">
        <v>106</v>
      </c>
      <c r="C13" s="325" t="s">
        <v>300</v>
      </c>
      <c r="D13" s="325"/>
      <c r="E13" s="325" t="s">
        <v>172</v>
      </c>
      <c r="F13" s="325"/>
      <c r="G13" s="325" t="s">
        <v>301</v>
      </c>
      <c r="H13" s="325"/>
      <c r="I13" s="325" t="s">
        <v>175</v>
      </c>
      <c r="J13" s="325"/>
      <c r="K13" s="325" t="s">
        <v>302</v>
      </c>
      <c r="L13" s="325"/>
    </row>
    <row r="14" spans="1:12" x14ac:dyDescent="0.25">
      <c r="A14" s="333"/>
      <c r="B14" s="335"/>
      <c r="C14" s="285" t="s">
        <v>107</v>
      </c>
      <c r="D14" s="201" t="s">
        <v>108</v>
      </c>
      <c r="E14" s="285" t="s">
        <v>107</v>
      </c>
      <c r="F14" s="201" t="s">
        <v>108</v>
      </c>
      <c r="G14" s="285" t="s">
        <v>107</v>
      </c>
      <c r="H14" s="201" t="s">
        <v>108</v>
      </c>
      <c r="I14" s="285" t="s">
        <v>107</v>
      </c>
      <c r="J14" s="201" t="s">
        <v>108</v>
      </c>
      <c r="K14" s="285" t="s">
        <v>107</v>
      </c>
      <c r="L14" s="201" t="s">
        <v>108</v>
      </c>
    </row>
    <row r="15" spans="1:12" x14ac:dyDescent="0.25">
      <c r="A15" s="206" t="s">
        <v>303</v>
      </c>
      <c r="B15" s="326" t="s">
        <v>304</v>
      </c>
      <c r="C15" s="327"/>
      <c r="D15" s="327"/>
    </row>
    <row r="16" spans="1:12" x14ac:dyDescent="0.25">
      <c r="A16" s="286"/>
      <c r="B16" s="283" t="s">
        <v>305</v>
      </c>
      <c r="C16" s="201" t="s">
        <v>164</v>
      </c>
      <c r="D16" s="287" t="s">
        <v>306</v>
      </c>
      <c r="E16" s="201" t="s">
        <v>164</v>
      </c>
      <c r="F16" s="287" t="s">
        <v>306</v>
      </c>
      <c r="G16" s="201" t="s">
        <v>164</v>
      </c>
      <c r="H16" s="287" t="s">
        <v>306</v>
      </c>
      <c r="I16" s="201" t="s">
        <v>164</v>
      </c>
      <c r="J16" s="287" t="s">
        <v>306</v>
      </c>
      <c r="K16" s="201" t="s">
        <v>164</v>
      </c>
      <c r="L16" s="287" t="s">
        <v>306</v>
      </c>
    </row>
    <row r="17" spans="1:12" x14ac:dyDescent="0.25">
      <c r="A17" s="286"/>
      <c r="B17" s="283" t="s">
        <v>307</v>
      </c>
      <c r="C17" s="201" t="s">
        <v>164</v>
      </c>
      <c r="D17" s="287" t="s">
        <v>306</v>
      </c>
      <c r="E17" s="201" t="s">
        <v>164</v>
      </c>
      <c r="F17" s="287" t="s">
        <v>306</v>
      </c>
      <c r="G17" s="201" t="s">
        <v>164</v>
      </c>
      <c r="H17" s="287" t="s">
        <v>306</v>
      </c>
      <c r="I17" s="201" t="s">
        <v>164</v>
      </c>
      <c r="J17" s="287" t="s">
        <v>306</v>
      </c>
      <c r="K17" s="201" t="s">
        <v>164</v>
      </c>
      <c r="L17" s="287" t="s">
        <v>306</v>
      </c>
    </row>
    <row r="18" spans="1:12" x14ac:dyDescent="0.25">
      <c r="A18" s="206"/>
      <c r="B18" s="283" t="s">
        <v>308</v>
      </c>
      <c r="C18" s="201" t="s">
        <v>164</v>
      </c>
      <c r="D18" s="287" t="s">
        <v>306</v>
      </c>
      <c r="E18" s="201" t="s">
        <v>164</v>
      </c>
      <c r="F18" s="287" t="s">
        <v>306</v>
      </c>
      <c r="G18" s="201" t="s">
        <v>164</v>
      </c>
      <c r="H18" s="287" t="s">
        <v>306</v>
      </c>
      <c r="I18" s="201" t="s">
        <v>164</v>
      </c>
      <c r="J18" s="287" t="s">
        <v>306</v>
      </c>
      <c r="K18" s="201" t="s">
        <v>164</v>
      </c>
      <c r="L18" s="287" t="s">
        <v>306</v>
      </c>
    </row>
    <row r="19" spans="1:12" ht="15.75" thickBot="1" x14ac:dyDescent="0.3">
      <c r="A19" s="288"/>
      <c r="B19" s="289"/>
      <c r="C19" s="201"/>
      <c r="D19" s="290"/>
      <c r="E19" s="201"/>
      <c r="F19" s="290"/>
      <c r="G19" s="201"/>
      <c r="H19" s="290"/>
      <c r="I19" s="201"/>
      <c r="J19" s="290"/>
      <c r="K19" s="201"/>
      <c r="L19" s="290"/>
    </row>
    <row r="20" spans="1:12" ht="16.5" thickBot="1" x14ac:dyDescent="0.3">
      <c r="A20" s="328" t="s">
        <v>109</v>
      </c>
      <c r="B20" s="329"/>
      <c r="C20" s="330" t="s">
        <v>309</v>
      </c>
      <c r="D20" s="331"/>
      <c r="E20" s="330" t="s">
        <v>309</v>
      </c>
      <c r="F20" s="331"/>
      <c r="G20" s="330" t="s">
        <v>309</v>
      </c>
      <c r="H20" s="331"/>
      <c r="I20" s="330" t="s">
        <v>309</v>
      </c>
      <c r="J20" s="331"/>
      <c r="K20" s="330" t="s">
        <v>309</v>
      </c>
      <c r="L20" s="331"/>
    </row>
    <row r="21" spans="1:12" x14ac:dyDescent="0.25">
      <c r="A21" s="89"/>
      <c r="B21" s="291"/>
      <c r="C21" s="292"/>
      <c r="D21" s="292"/>
      <c r="E21" s="292"/>
      <c r="F21" s="292"/>
      <c r="G21" s="292"/>
      <c r="H21" s="292"/>
      <c r="I21" s="292"/>
      <c r="J21" s="292"/>
      <c r="K21" s="292"/>
      <c r="L21" s="292"/>
    </row>
    <row r="22" spans="1:12" x14ac:dyDescent="0.25">
      <c r="A22" s="89"/>
      <c r="B22" s="291"/>
      <c r="C22" s="292"/>
      <c r="D22" s="292"/>
      <c r="E22" s="292"/>
      <c r="F22" s="292"/>
      <c r="G22" s="292"/>
      <c r="H22" s="292"/>
      <c r="I22" s="292"/>
      <c r="J22" s="292"/>
      <c r="K22" s="292"/>
      <c r="L22" s="292"/>
    </row>
    <row r="23" spans="1:12" x14ac:dyDescent="0.25">
      <c r="A23" s="89"/>
      <c r="B23" s="291"/>
      <c r="C23" s="292"/>
      <c r="D23" s="292"/>
      <c r="E23" s="292"/>
      <c r="F23" s="292"/>
      <c r="G23" s="292"/>
      <c r="H23" s="292"/>
      <c r="I23" s="292"/>
      <c r="J23" s="292"/>
      <c r="K23" s="292"/>
      <c r="L23" s="292"/>
    </row>
    <row r="24" spans="1:12" x14ac:dyDescent="0.25">
      <c r="A24" s="89"/>
      <c r="B24" s="291"/>
      <c r="C24" s="292"/>
      <c r="D24" s="292"/>
      <c r="E24" s="292"/>
      <c r="F24" s="292"/>
      <c r="G24" s="292"/>
      <c r="H24" s="292"/>
      <c r="I24" s="292"/>
      <c r="J24" s="292"/>
      <c r="K24" s="292"/>
      <c r="L24" s="292"/>
    </row>
    <row r="25" spans="1:12" ht="15.75" x14ac:dyDescent="0.25">
      <c r="A25" s="83" t="s">
        <v>110</v>
      </c>
      <c r="B25" s="83"/>
      <c r="C25" s="81"/>
      <c r="D25" s="81"/>
      <c r="E25" s="81"/>
      <c r="F25" s="81"/>
      <c r="G25" s="81"/>
      <c r="H25" s="81"/>
      <c r="I25" s="81"/>
      <c r="J25" s="81"/>
      <c r="K25" s="81"/>
      <c r="L25" s="81"/>
    </row>
    <row r="26" spans="1:12" ht="15.75" x14ac:dyDescent="0.25">
      <c r="A26" s="83"/>
      <c r="B26" s="83"/>
      <c r="C26" s="81"/>
      <c r="D26" s="81"/>
      <c r="E26" s="81"/>
      <c r="F26" s="81"/>
      <c r="G26" s="81"/>
      <c r="H26" s="81"/>
      <c r="I26" s="81"/>
      <c r="J26" s="81"/>
      <c r="K26" s="81"/>
      <c r="L26" s="81"/>
    </row>
    <row r="27" spans="1:12" x14ac:dyDescent="0.25">
      <c r="A27" s="291"/>
      <c r="B27" s="291"/>
      <c r="C27" s="292"/>
      <c r="D27" s="292"/>
      <c r="E27" s="292"/>
      <c r="F27" s="292"/>
      <c r="G27" s="292"/>
      <c r="H27" s="292"/>
      <c r="I27" s="292"/>
      <c r="J27" s="292"/>
      <c r="K27" s="292"/>
      <c r="L27" s="292"/>
    </row>
    <row r="28" spans="1:12" ht="15.75" x14ac:dyDescent="0.25">
      <c r="A28" s="291"/>
      <c r="B28" s="291"/>
      <c r="C28" s="293"/>
      <c r="D28" s="292"/>
      <c r="E28" s="293"/>
      <c r="F28" s="292"/>
      <c r="G28" s="293"/>
      <c r="H28" s="292"/>
      <c r="I28" s="293"/>
      <c r="J28" s="292"/>
      <c r="K28" s="293"/>
      <c r="L28" s="292"/>
    </row>
    <row r="29" spans="1:12" ht="15.75" x14ac:dyDescent="0.25">
      <c r="A29" s="193" t="s">
        <v>310</v>
      </c>
      <c r="B29" s="193"/>
      <c r="C29" s="293"/>
      <c r="D29" s="292"/>
      <c r="E29" s="293"/>
      <c r="F29" s="292"/>
      <c r="G29" s="293"/>
      <c r="H29" s="292"/>
      <c r="I29" s="293"/>
      <c r="J29" s="292"/>
      <c r="K29" s="293"/>
      <c r="L29" s="292"/>
    </row>
    <row r="30" spans="1:12" ht="15.75" x14ac:dyDescent="0.25">
      <c r="A30" s="154" t="s">
        <v>311</v>
      </c>
      <c r="B30" s="154"/>
      <c r="C30" s="293"/>
      <c r="D30" s="292"/>
      <c r="E30" s="293"/>
      <c r="F30" s="292"/>
      <c r="G30" s="293"/>
      <c r="H30" s="292"/>
      <c r="I30" s="293"/>
      <c r="J30" s="292"/>
      <c r="K30" s="293"/>
      <c r="L30" s="292"/>
    </row>
    <row r="31" spans="1:12" x14ac:dyDescent="0.25">
      <c r="A31" s="89"/>
      <c r="B31" s="90"/>
      <c r="C31" s="90"/>
      <c r="D31" s="91"/>
      <c r="E31" s="90"/>
      <c r="F31" s="91"/>
      <c r="G31" s="90"/>
      <c r="H31" s="91"/>
      <c r="I31" s="90"/>
      <c r="J31" s="91"/>
      <c r="K31" s="90"/>
      <c r="L31" s="91"/>
    </row>
    <row r="32" spans="1:12" x14ac:dyDescent="0.25">
      <c r="A32" s="89"/>
      <c r="B32" s="90"/>
      <c r="C32" s="90"/>
      <c r="D32" s="91"/>
      <c r="E32" s="90"/>
      <c r="F32" s="91"/>
      <c r="G32" s="90"/>
      <c r="H32" s="91"/>
      <c r="I32" s="90"/>
      <c r="J32" s="91"/>
      <c r="K32" s="90"/>
      <c r="L32" s="91"/>
    </row>
  </sheetData>
  <mergeCells count="20">
    <mergeCell ref="K13:L13"/>
    <mergeCell ref="B15:D15"/>
    <mergeCell ref="A20:B20"/>
    <mergeCell ref="C20:D20"/>
    <mergeCell ref="E20:F20"/>
    <mergeCell ref="G20:H20"/>
    <mergeCell ref="I20:J20"/>
    <mergeCell ref="K20:L20"/>
    <mergeCell ref="A13:A14"/>
    <mergeCell ref="B13:B14"/>
    <mergeCell ref="C13:D13"/>
    <mergeCell ref="E13:F13"/>
    <mergeCell ref="G13:H13"/>
    <mergeCell ref="I13:J13"/>
    <mergeCell ref="K12:L12"/>
    <mergeCell ref="A10:G10"/>
    <mergeCell ref="C12:D12"/>
    <mergeCell ref="E12:F12"/>
    <mergeCell ref="G12:H12"/>
    <mergeCell ref="I12:J12"/>
  </mergeCells>
  <conditionalFormatting sqref="C20:D20">
    <cfRule type="cellIs" dxfId="196" priority="25" operator="equal">
      <formula>"NO HABIL"</formula>
    </cfRule>
  </conditionalFormatting>
  <conditionalFormatting sqref="C17 C16:D16">
    <cfRule type="cellIs" dxfId="195" priority="24" operator="equal">
      <formula>"NO"</formula>
    </cfRule>
  </conditionalFormatting>
  <conditionalFormatting sqref="D17">
    <cfRule type="cellIs" dxfId="194" priority="23" operator="equal">
      <formula>"NO"</formula>
    </cfRule>
  </conditionalFormatting>
  <conditionalFormatting sqref="C18">
    <cfRule type="cellIs" dxfId="193" priority="22" operator="equal">
      <formula>"NO"</formula>
    </cfRule>
  </conditionalFormatting>
  <conditionalFormatting sqref="D18">
    <cfRule type="cellIs" dxfId="192" priority="21" operator="equal">
      <formula>"NO"</formula>
    </cfRule>
  </conditionalFormatting>
  <conditionalFormatting sqref="E20:F20">
    <cfRule type="cellIs" dxfId="191" priority="20" operator="equal">
      <formula>"NO HABIL"</formula>
    </cfRule>
  </conditionalFormatting>
  <conditionalFormatting sqref="E17 E16:F16">
    <cfRule type="cellIs" dxfId="190" priority="19" operator="equal">
      <formula>"NO"</formula>
    </cfRule>
  </conditionalFormatting>
  <conditionalFormatting sqref="F17">
    <cfRule type="cellIs" dxfId="189" priority="18" operator="equal">
      <formula>"NO"</formula>
    </cfRule>
  </conditionalFormatting>
  <conditionalFormatting sqref="E18">
    <cfRule type="cellIs" dxfId="188" priority="17" operator="equal">
      <formula>"NO"</formula>
    </cfRule>
  </conditionalFormatting>
  <conditionalFormatting sqref="F18">
    <cfRule type="cellIs" dxfId="187" priority="16" operator="equal">
      <formula>"NO"</formula>
    </cfRule>
  </conditionalFormatting>
  <conditionalFormatting sqref="G20:H20">
    <cfRule type="cellIs" dxfId="186" priority="15" operator="equal">
      <formula>"NO HABIL"</formula>
    </cfRule>
  </conditionalFormatting>
  <conditionalFormatting sqref="G17 G16:H16">
    <cfRule type="cellIs" dxfId="185" priority="14" operator="equal">
      <formula>"NO"</formula>
    </cfRule>
  </conditionalFormatting>
  <conditionalFormatting sqref="H17">
    <cfRule type="cellIs" dxfId="184" priority="13" operator="equal">
      <formula>"NO"</formula>
    </cfRule>
  </conditionalFormatting>
  <conditionalFormatting sqref="G18">
    <cfRule type="cellIs" dxfId="183" priority="12" operator="equal">
      <formula>"NO"</formula>
    </cfRule>
  </conditionalFormatting>
  <conditionalFormatting sqref="H18">
    <cfRule type="cellIs" dxfId="182" priority="11" operator="equal">
      <formula>"NO"</formula>
    </cfRule>
  </conditionalFormatting>
  <conditionalFormatting sqref="I20:J20">
    <cfRule type="cellIs" dxfId="181" priority="10" operator="equal">
      <formula>"NO HABIL"</formula>
    </cfRule>
  </conditionalFormatting>
  <conditionalFormatting sqref="I17 I16:J16">
    <cfRule type="cellIs" dxfId="180" priority="9" operator="equal">
      <formula>"NO"</formula>
    </cfRule>
  </conditionalFormatting>
  <conditionalFormatting sqref="J17">
    <cfRule type="cellIs" dxfId="179" priority="8" operator="equal">
      <formula>"NO"</formula>
    </cfRule>
  </conditionalFormatting>
  <conditionalFormatting sqref="I18">
    <cfRule type="cellIs" dxfId="178" priority="7" operator="equal">
      <formula>"NO"</formula>
    </cfRule>
  </conditionalFormatting>
  <conditionalFormatting sqref="J18">
    <cfRule type="cellIs" dxfId="177" priority="6" operator="equal">
      <formula>"NO"</formula>
    </cfRule>
  </conditionalFormatting>
  <conditionalFormatting sqref="K20:L20">
    <cfRule type="cellIs" dxfId="176" priority="5" operator="equal">
      <formula>"NO HABIL"</formula>
    </cfRule>
  </conditionalFormatting>
  <conditionalFormatting sqref="K17 K16:L16">
    <cfRule type="cellIs" dxfId="175" priority="4" operator="equal">
      <formula>"NO"</formula>
    </cfRule>
  </conditionalFormatting>
  <conditionalFormatting sqref="L17">
    <cfRule type="cellIs" dxfId="174" priority="3" operator="equal">
      <formula>"NO"</formula>
    </cfRule>
  </conditionalFormatting>
  <conditionalFormatting sqref="K18">
    <cfRule type="cellIs" dxfId="173" priority="2" operator="equal">
      <formula>"NO"</formula>
    </cfRule>
  </conditionalFormatting>
  <conditionalFormatting sqref="L18">
    <cfRule type="cellIs" dxfId="172" priority="1" operator="equal">
      <formula>"NO"</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V78"/>
  <sheetViews>
    <sheetView tabSelected="1" topLeftCell="A9" zoomScale="55" zoomScaleNormal="55" zoomScaleSheetLayoutView="90" zoomScalePageLayoutView="70" workbookViewId="0">
      <pane xSplit="2" ySplit="3" topLeftCell="G18" activePane="bottomRight" state="frozen"/>
      <selection activeCell="A9" sqref="A9"/>
      <selection pane="topRight" activeCell="C9" sqref="C9"/>
      <selection pane="bottomLeft" activeCell="A12" sqref="A12"/>
      <selection pane="bottomRight" activeCell="N19" sqref="N19"/>
    </sheetView>
  </sheetViews>
  <sheetFormatPr baseColWidth="10" defaultColWidth="11.42578125" defaultRowHeight="12.75" x14ac:dyDescent="0.2"/>
  <cols>
    <col min="1" max="1" width="8.42578125" style="89" customWidth="1"/>
    <col min="2" max="2" width="137.5703125" style="90" customWidth="1"/>
    <col min="3" max="3" width="15.7109375" style="91" customWidth="1"/>
    <col min="4" max="4" width="60.7109375" style="91" customWidth="1"/>
    <col min="5" max="5" width="15.7109375" style="90" customWidth="1"/>
    <col min="6" max="6" width="60.7109375" style="90" customWidth="1"/>
    <col min="7" max="7" width="15.7109375" style="90" customWidth="1"/>
    <col min="8" max="8" width="60.7109375" style="90" customWidth="1"/>
    <col min="9" max="9" width="15.7109375" style="90" customWidth="1"/>
    <col min="10" max="10" width="60.7109375" style="90" customWidth="1"/>
    <col min="11" max="11" width="15.7109375" style="90" customWidth="1"/>
    <col min="12" max="12" width="60.7109375" style="90" customWidth="1"/>
    <col min="13" max="16384" width="11.42578125" style="86"/>
  </cols>
  <sheetData>
    <row r="1" spans="1:12" s="81" customFormat="1" ht="17.25" customHeight="1" x14ac:dyDescent="0.25">
      <c r="A1" s="80" t="s">
        <v>103</v>
      </c>
      <c r="B1" s="80"/>
      <c r="C1" s="80"/>
      <c r="D1" s="80"/>
      <c r="E1" s="80"/>
      <c r="F1" s="80"/>
      <c r="G1" s="80"/>
      <c r="H1" s="80"/>
      <c r="I1" s="80"/>
      <c r="J1" s="80"/>
      <c r="K1" s="80"/>
      <c r="L1" s="80"/>
    </row>
    <row r="2" spans="1:12" s="81" customFormat="1" ht="17.25" customHeight="1" x14ac:dyDescent="0.25">
      <c r="A2" s="80" t="s">
        <v>104</v>
      </c>
      <c r="B2" s="80"/>
      <c r="C2" s="80"/>
      <c r="D2" s="80"/>
      <c r="E2" s="80"/>
      <c r="F2" s="80"/>
      <c r="G2" s="80"/>
      <c r="H2" s="80"/>
      <c r="I2" s="80"/>
      <c r="J2" s="80"/>
      <c r="K2" s="80"/>
      <c r="L2" s="80"/>
    </row>
    <row r="3" spans="1:12" s="81" customFormat="1" ht="8.25" customHeight="1" x14ac:dyDescent="0.25">
      <c r="A3" s="82"/>
      <c r="B3" s="82"/>
      <c r="C3" s="82"/>
      <c r="D3" s="82"/>
      <c r="E3" s="82"/>
      <c r="F3" s="82"/>
      <c r="G3" s="82"/>
      <c r="H3" s="82"/>
      <c r="I3" s="82"/>
      <c r="J3" s="82"/>
      <c r="K3" s="82"/>
      <c r="L3" s="82"/>
    </row>
    <row r="4" spans="1:12" s="81" customFormat="1" ht="17.25" customHeight="1" x14ac:dyDescent="0.25">
      <c r="A4" s="80" t="s">
        <v>160</v>
      </c>
      <c r="B4" s="80"/>
      <c r="C4" s="80"/>
      <c r="D4" s="80"/>
      <c r="E4" s="80"/>
      <c r="F4" s="80"/>
      <c r="G4" s="80"/>
      <c r="H4" s="80"/>
      <c r="I4" s="80"/>
      <c r="J4" s="80"/>
      <c r="K4" s="80"/>
      <c r="L4" s="80"/>
    </row>
    <row r="5" spans="1:12" s="81" customFormat="1" ht="16.5" customHeight="1" x14ac:dyDescent="0.25">
      <c r="A5" s="80" t="s">
        <v>115</v>
      </c>
      <c r="B5" s="80"/>
      <c r="C5" s="80"/>
      <c r="D5" s="80"/>
      <c r="E5" s="80"/>
      <c r="F5" s="80"/>
      <c r="G5" s="80"/>
      <c r="H5" s="80"/>
      <c r="I5" s="80"/>
      <c r="J5" s="80"/>
      <c r="K5" s="80"/>
      <c r="L5" s="80"/>
    </row>
    <row r="6" spans="1:12" s="81" customFormat="1" ht="9.75" customHeight="1" x14ac:dyDescent="0.25">
      <c r="A6" s="82"/>
      <c r="B6" s="82"/>
      <c r="C6" s="82"/>
      <c r="D6" s="82"/>
      <c r="E6" s="82"/>
      <c r="F6" s="82"/>
      <c r="G6" s="82"/>
      <c r="H6" s="82"/>
      <c r="I6" s="82"/>
      <c r="J6" s="82"/>
      <c r="K6" s="82"/>
      <c r="L6" s="82"/>
    </row>
    <row r="7" spans="1:12" s="81" customFormat="1" ht="55.5" customHeight="1" x14ac:dyDescent="0.25">
      <c r="A7" s="342" t="s">
        <v>158</v>
      </c>
      <c r="B7" s="342"/>
      <c r="C7" s="114"/>
      <c r="D7" s="114"/>
      <c r="E7" s="114"/>
      <c r="F7" s="114"/>
      <c r="G7" s="114"/>
      <c r="H7" s="114"/>
      <c r="I7" s="114"/>
      <c r="J7" s="114"/>
      <c r="K7" s="205"/>
      <c r="L7" s="205"/>
    </row>
    <row r="8" spans="1:12" s="81" customFormat="1" ht="15.75" x14ac:dyDescent="0.25">
      <c r="A8" s="84"/>
      <c r="B8" s="84"/>
      <c r="C8" s="85"/>
      <c r="D8" s="85"/>
      <c r="E8" s="85"/>
      <c r="F8" s="85"/>
      <c r="G8" s="85"/>
      <c r="H8" s="85"/>
      <c r="I8" s="85"/>
      <c r="J8" s="85"/>
      <c r="K8" s="85"/>
      <c r="L8" s="85"/>
    </row>
    <row r="9" spans="1:12" x14ac:dyDescent="0.2">
      <c r="A9" s="343" t="s">
        <v>0</v>
      </c>
      <c r="B9" s="343" t="s">
        <v>105</v>
      </c>
      <c r="C9" s="338">
        <v>1</v>
      </c>
      <c r="D9" s="338"/>
      <c r="E9" s="338">
        <v>2</v>
      </c>
      <c r="F9" s="338"/>
      <c r="G9" s="338">
        <v>3</v>
      </c>
      <c r="H9" s="338"/>
      <c r="I9" s="338">
        <v>4</v>
      </c>
      <c r="J9" s="338"/>
      <c r="K9" s="338">
        <v>5</v>
      </c>
      <c r="L9" s="338"/>
    </row>
    <row r="10" spans="1:12" ht="39.950000000000003" customHeight="1" x14ac:dyDescent="0.2">
      <c r="A10" s="344"/>
      <c r="B10" s="345"/>
      <c r="C10" s="339" t="s">
        <v>174</v>
      </c>
      <c r="D10" s="339"/>
      <c r="E10" s="339" t="s">
        <v>172</v>
      </c>
      <c r="F10" s="339"/>
      <c r="G10" s="339" t="s">
        <v>173</v>
      </c>
      <c r="H10" s="339"/>
      <c r="I10" s="339" t="s">
        <v>175</v>
      </c>
      <c r="J10" s="339"/>
      <c r="K10" s="339" t="s">
        <v>176</v>
      </c>
      <c r="L10" s="339"/>
    </row>
    <row r="11" spans="1:12" x14ac:dyDescent="0.2">
      <c r="A11" s="345"/>
      <c r="B11" s="132" t="s">
        <v>106</v>
      </c>
      <c r="C11" s="132" t="s">
        <v>107</v>
      </c>
      <c r="D11" s="133" t="s">
        <v>108</v>
      </c>
      <c r="E11" s="132" t="s">
        <v>107</v>
      </c>
      <c r="F11" s="133" t="s">
        <v>108</v>
      </c>
      <c r="G11" s="132" t="s">
        <v>107</v>
      </c>
      <c r="H11" s="133" t="s">
        <v>108</v>
      </c>
      <c r="I11" s="132" t="s">
        <v>107</v>
      </c>
      <c r="J11" s="133" t="s">
        <v>108</v>
      </c>
      <c r="K11" s="132" t="s">
        <v>107</v>
      </c>
      <c r="L11" s="133" t="s">
        <v>108</v>
      </c>
    </row>
    <row r="12" spans="1:12" ht="16.5" x14ac:dyDescent="0.2">
      <c r="A12" s="179" t="s">
        <v>116</v>
      </c>
      <c r="B12" s="134" t="s">
        <v>155</v>
      </c>
      <c r="C12" s="135"/>
      <c r="D12" s="135"/>
      <c r="E12" s="135"/>
      <c r="F12" s="135"/>
      <c r="G12" s="135"/>
      <c r="H12" s="135"/>
      <c r="I12" s="135"/>
      <c r="J12" s="135"/>
      <c r="K12" s="135"/>
      <c r="L12" s="135"/>
    </row>
    <row r="13" spans="1:12" ht="16.5" x14ac:dyDescent="0.2">
      <c r="A13" s="195" t="s">
        <v>169</v>
      </c>
      <c r="B13" s="134" t="s">
        <v>156</v>
      </c>
      <c r="C13" s="135"/>
      <c r="D13" s="135"/>
      <c r="E13" s="135"/>
      <c r="F13" s="135"/>
      <c r="G13" s="135"/>
      <c r="H13" s="135"/>
      <c r="I13" s="135"/>
      <c r="J13" s="135"/>
      <c r="K13" s="135"/>
      <c r="L13" s="135"/>
    </row>
    <row r="14" spans="1:12" ht="140.1" customHeight="1" x14ac:dyDescent="0.2">
      <c r="A14" s="346" t="s">
        <v>117</v>
      </c>
      <c r="B14" s="336" t="s">
        <v>171</v>
      </c>
      <c r="C14" s="111" t="s">
        <v>165</v>
      </c>
      <c r="D14" s="199" t="s">
        <v>218</v>
      </c>
      <c r="E14" s="111" t="s">
        <v>165</v>
      </c>
      <c r="F14" s="199" t="s">
        <v>219</v>
      </c>
      <c r="G14" s="111" t="s">
        <v>164</v>
      </c>
      <c r="H14" s="199" t="s">
        <v>195</v>
      </c>
      <c r="I14" s="111" t="s">
        <v>164</v>
      </c>
      <c r="J14" s="199" t="s">
        <v>204</v>
      </c>
      <c r="K14" s="111" t="s">
        <v>164</v>
      </c>
      <c r="L14" s="199" t="s">
        <v>211</v>
      </c>
    </row>
    <row r="15" spans="1:12" ht="193.5" customHeight="1" x14ac:dyDescent="0.2">
      <c r="A15" s="347"/>
      <c r="B15" s="337"/>
      <c r="C15" s="200"/>
      <c r="D15" s="199"/>
      <c r="E15" s="200" t="s">
        <v>165</v>
      </c>
      <c r="F15" s="202" t="s">
        <v>220</v>
      </c>
      <c r="G15" s="200"/>
      <c r="H15" s="202"/>
      <c r="I15" s="200" t="s">
        <v>164</v>
      </c>
      <c r="J15" s="202" t="s">
        <v>205</v>
      </c>
      <c r="K15" s="200"/>
      <c r="L15" s="201"/>
    </row>
    <row r="16" spans="1:12" s="81" customFormat="1" ht="48.75" customHeight="1" x14ac:dyDescent="0.25">
      <c r="A16" s="347"/>
      <c r="B16" s="136" t="s">
        <v>167</v>
      </c>
      <c r="C16" s="111" t="str">
        <f>+IF(D16&gt;=VTE!$D$6,"SI","NO")</f>
        <v>NO</v>
      </c>
      <c r="D16" s="203">
        <f>+VTE!G6</f>
        <v>0</v>
      </c>
      <c r="E16" s="111" t="str">
        <f>+IF(F16&gt;=VTE!$D$6,"SI","NO")</f>
        <v>NO</v>
      </c>
      <c r="F16" s="203">
        <f>+VTE!K6</f>
        <v>0</v>
      </c>
      <c r="G16" s="111" t="str">
        <f>+IF(H16&gt;=VTE!$D$6,"SI","NO")</f>
        <v>SI</v>
      </c>
      <c r="H16" s="203">
        <f>+VTE!O6</f>
        <v>1285557255</v>
      </c>
      <c r="I16" s="111" t="str">
        <f>+IF(J16&gt;=VTE!$D$6,"SI","NO")</f>
        <v>SI</v>
      </c>
      <c r="J16" s="203">
        <f>+VTE!S6</f>
        <v>204230131</v>
      </c>
      <c r="K16" s="111" t="s">
        <v>164</v>
      </c>
      <c r="L16" s="137">
        <f>VTE!W29</f>
        <v>620982504</v>
      </c>
    </row>
    <row r="17" spans="1:12" s="81" customFormat="1" ht="69.75" customHeight="1" x14ac:dyDescent="0.25">
      <c r="A17" s="348"/>
      <c r="B17" s="138" t="s">
        <v>170</v>
      </c>
      <c r="C17" s="139" t="str">
        <f>+IF(D17&gt;=VTE!$D$8,"SI","NO")</f>
        <v>SI</v>
      </c>
      <c r="D17" s="204" t="s">
        <v>181</v>
      </c>
      <c r="E17" s="139" t="str">
        <f>+IF(F17&gt;=VTE!$D$8,"SI","NO")</f>
        <v>NO</v>
      </c>
      <c r="F17" s="204">
        <f>+VTE!K8</f>
        <v>0</v>
      </c>
      <c r="G17" s="139" t="str">
        <f>+IF(H17&gt;=VTE!$D$8,"SI","NO")</f>
        <v>SI</v>
      </c>
      <c r="H17" s="203">
        <f>+VTE!O8</f>
        <v>1285557255</v>
      </c>
      <c r="I17" s="139" t="str">
        <f>+IF(J17&gt;=VTE!$D$8,"SI","NO")</f>
        <v>SI</v>
      </c>
      <c r="J17" s="204">
        <f>+VTE!S8</f>
        <v>85995916</v>
      </c>
      <c r="K17" s="139"/>
      <c r="L17" s="204" t="s">
        <v>181</v>
      </c>
    </row>
    <row r="18" spans="1:12" ht="24.95" customHeight="1" x14ac:dyDescent="0.2">
      <c r="A18" s="179" t="s">
        <v>150</v>
      </c>
      <c r="B18" s="140" t="s">
        <v>131</v>
      </c>
      <c r="C18" s="141"/>
      <c r="D18" s="141"/>
      <c r="E18" s="141"/>
      <c r="F18" s="141"/>
      <c r="G18" s="141"/>
      <c r="H18" s="141"/>
      <c r="I18" s="141"/>
      <c r="J18" s="141"/>
      <c r="K18" s="141"/>
      <c r="L18" s="141"/>
    </row>
    <row r="19" spans="1:12" ht="372" customHeight="1" x14ac:dyDescent="0.2">
      <c r="A19" s="183"/>
      <c r="B19" s="196" t="s">
        <v>212</v>
      </c>
      <c r="C19" s="192" t="s">
        <v>164</v>
      </c>
      <c r="D19" s="192" t="s">
        <v>183</v>
      </c>
      <c r="E19" s="192" t="s">
        <v>164</v>
      </c>
      <c r="F19" s="192" t="s">
        <v>191</v>
      </c>
      <c r="G19" s="192" t="s">
        <v>164</v>
      </c>
      <c r="H19" s="192" t="s">
        <v>196</v>
      </c>
      <c r="I19" s="111" t="s">
        <v>164</v>
      </c>
      <c r="J19" s="192" t="s">
        <v>206</v>
      </c>
      <c r="K19" s="111" t="s">
        <v>164</v>
      </c>
      <c r="L19" s="192" t="s">
        <v>213</v>
      </c>
    </row>
    <row r="20" spans="1:12" ht="409.5" customHeight="1" x14ac:dyDescent="0.2">
      <c r="A20" s="184"/>
      <c r="B20" s="196" t="s">
        <v>178</v>
      </c>
      <c r="C20" s="192" t="s">
        <v>164</v>
      </c>
      <c r="D20" s="192" t="s">
        <v>222</v>
      </c>
      <c r="E20" s="192" t="s">
        <v>165</v>
      </c>
      <c r="F20" s="192" t="s">
        <v>221</v>
      </c>
      <c r="G20" s="192" t="s">
        <v>164</v>
      </c>
      <c r="H20" s="192" t="s">
        <v>197</v>
      </c>
      <c r="I20" s="111" t="s">
        <v>165</v>
      </c>
      <c r="J20" s="192" t="s">
        <v>215</v>
      </c>
      <c r="K20" s="111" t="s">
        <v>165</v>
      </c>
      <c r="L20" s="192" t="s">
        <v>214</v>
      </c>
    </row>
    <row r="21" spans="1:12" ht="303.75" customHeight="1" x14ac:dyDescent="0.2">
      <c r="A21" s="185"/>
      <c r="B21" s="196" t="s">
        <v>179</v>
      </c>
      <c r="C21" s="192" t="s">
        <v>165</v>
      </c>
      <c r="D21" s="192" t="s">
        <v>225</v>
      </c>
      <c r="E21" s="192" t="s">
        <v>165</v>
      </c>
      <c r="F21" s="192" t="s">
        <v>223</v>
      </c>
      <c r="G21" s="192" t="s">
        <v>164</v>
      </c>
      <c r="H21" s="192" t="s">
        <v>198</v>
      </c>
      <c r="I21" s="111" t="s">
        <v>165</v>
      </c>
      <c r="J21" s="192" t="s">
        <v>207</v>
      </c>
      <c r="K21" s="111" t="s">
        <v>164</v>
      </c>
      <c r="L21" s="192" t="s">
        <v>216</v>
      </c>
    </row>
    <row r="22" spans="1:12" ht="157.5" x14ac:dyDescent="0.2">
      <c r="A22" s="142"/>
      <c r="B22" s="196" t="s">
        <v>180</v>
      </c>
      <c r="C22" s="192" t="s">
        <v>164</v>
      </c>
      <c r="D22" s="192" t="s">
        <v>184</v>
      </c>
      <c r="E22" s="192" t="s">
        <v>164</v>
      </c>
      <c r="F22" s="192" t="s">
        <v>193</v>
      </c>
      <c r="G22" s="192" t="s">
        <v>165</v>
      </c>
      <c r="H22" s="192" t="s">
        <v>224</v>
      </c>
      <c r="I22" s="111" t="s">
        <v>164</v>
      </c>
      <c r="J22" s="192" t="s">
        <v>208</v>
      </c>
      <c r="K22" s="111" t="s">
        <v>164</v>
      </c>
      <c r="L22" s="192" t="s">
        <v>217</v>
      </c>
    </row>
    <row r="23" spans="1:12" ht="24.95" customHeight="1" x14ac:dyDescent="0.2">
      <c r="A23" s="113" t="s">
        <v>132</v>
      </c>
      <c r="B23" s="140" t="s">
        <v>133</v>
      </c>
      <c r="C23" s="141"/>
      <c r="D23" s="141"/>
      <c r="E23" s="141"/>
      <c r="F23" s="141"/>
      <c r="G23" s="141"/>
      <c r="H23" s="141"/>
      <c r="I23" s="141"/>
      <c r="J23" s="141"/>
      <c r="K23" s="141"/>
      <c r="L23" s="141"/>
    </row>
    <row r="24" spans="1:12" ht="63.75" customHeight="1" x14ac:dyDescent="0.2">
      <c r="A24" s="132"/>
      <c r="B24" s="143" t="s">
        <v>134</v>
      </c>
      <c r="C24" s="111"/>
      <c r="D24" s="112"/>
      <c r="E24" s="111"/>
      <c r="F24" s="112"/>
      <c r="G24" s="111"/>
      <c r="H24" s="112"/>
      <c r="I24" s="111"/>
      <c r="J24" s="112"/>
      <c r="K24" s="111"/>
      <c r="L24" s="112"/>
    </row>
    <row r="25" spans="1:12" ht="13.5" thickBot="1" x14ac:dyDescent="0.25">
      <c r="A25" s="87"/>
      <c r="B25" s="87"/>
      <c r="C25" s="87"/>
      <c r="D25" s="87"/>
      <c r="E25" s="87"/>
      <c r="F25" s="87"/>
      <c r="G25" s="87"/>
      <c r="H25" s="87"/>
      <c r="I25" s="87"/>
      <c r="J25" s="87"/>
      <c r="K25" s="87"/>
      <c r="L25" s="87"/>
    </row>
    <row r="26" spans="1:12" s="88" customFormat="1" ht="19.5" customHeight="1" thickBot="1" x14ac:dyDescent="0.3">
      <c r="A26" s="328" t="s">
        <v>109</v>
      </c>
      <c r="B26" s="329"/>
      <c r="C26" s="340" t="s">
        <v>166</v>
      </c>
      <c r="D26" s="341"/>
      <c r="E26" s="330" t="s">
        <v>192</v>
      </c>
      <c r="F26" s="331"/>
      <c r="G26" s="340" t="s">
        <v>166</v>
      </c>
      <c r="H26" s="341"/>
      <c r="I26" s="340" t="s">
        <v>166</v>
      </c>
      <c r="J26" s="341"/>
      <c r="K26" s="340" t="s">
        <v>166</v>
      </c>
      <c r="L26" s="341"/>
    </row>
    <row r="27" spans="1:12" x14ac:dyDescent="0.2">
      <c r="D27" s="90"/>
    </row>
    <row r="28" spans="1:12" s="94" customFormat="1" ht="15.75" hidden="1" x14ac:dyDescent="0.25">
      <c r="A28" s="144"/>
      <c r="B28" s="145" t="s">
        <v>135</v>
      </c>
      <c r="C28" s="88"/>
      <c r="D28" s="146">
        <f>+D24</f>
        <v>0</v>
      </c>
      <c r="E28" s="144"/>
      <c r="F28" s="146">
        <f>+F24</f>
        <v>0</v>
      </c>
      <c r="G28" s="144"/>
      <c r="H28" s="146">
        <f>+H24</f>
        <v>0</v>
      </c>
      <c r="I28" s="146"/>
      <c r="J28" s="146">
        <f t="shared" ref="J28" si="0">+J24</f>
        <v>0</v>
      </c>
      <c r="K28" s="146"/>
      <c r="L28" s="146">
        <f t="shared" ref="L28" si="1">+L24</f>
        <v>0</v>
      </c>
    </row>
    <row r="29" spans="1:12" s="94" customFormat="1" ht="15.75" hidden="1" x14ac:dyDescent="0.25">
      <c r="A29" s="144"/>
      <c r="B29" s="145" t="s">
        <v>136</v>
      </c>
      <c r="C29" s="88"/>
      <c r="D29" s="148" t="e">
        <f>+ROUND(IF(D28&lt;=VLOOKUP($B$47,formula,2,FALSE),600*(1-((VLOOKUP($B$47,formula,2,FALSE)-D28)/VLOOKUP($B$47,formula,2,FALSE))),600*(1-2*(ABS(VLOOKUP($B$47,formula,2,FALSE)-D28)/VLOOKUP($B$47,formula,2,FALSE)))),3)</f>
        <v>#DIV/0!</v>
      </c>
      <c r="E29" s="148"/>
      <c r="F29" s="148" t="e">
        <f>+ROUND(IF(F28&lt;=VLOOKUP($B$47,formula,2,FALSE),600*(1-((VLOOKUP($B$47,formula,2,FALSE)-F28)/VLOOKUP($B$47,formula,2,FALSE))),600*(1-2*(ABS(VLOOKUP($B$47,formula,2,FALSE)-F28)/VLOOKUP($B$47,formula,2,FALSE)))),3)</f>
        <v>#DIV/0!</v>
      </c>
      <c r="G29" s="148"/>
      <c r="H29" s="148" t="e">
        <f>+ROUND(IF(H28&lt;=VLOOKUP($B$47,formula,2,FALSE),600*(1-((VLOOKUP($B$47,formula,2,FALSE)-H28)/VLOOKUP($B$47,formula,2,FALSE))),600*(1-2*(ABS(VLOOKUP($B$47,formula,2,FALSE)-H28)/VLOOKUP($B$47,formula,2,FALSE)))),3)</f>
        <v>#DIV/0!</v>
      </c>
      <c r="I29" s="148"/>
      <c r="J29" s="148" t="e">
        <f>+ROUND(IF(J28&lt;=VLOOKUP($B$47,formula,2,FALSE),600*(1-((VLOOKUP($B$47,formula,2,FALSE)-J28)/VLOOKUP($B$47,formula,2,FALSE))),600*(1-2*(ABS(VLOOKUP($B$47,formula,2,FALSE)-J28)/VLOOKUP($B$47,formula,2,FALSE)))),3)</f>
        <v>#DIV/0!</v>
      </c>
      <c r="K29" s="148"/>
      <c r="L29" s="148" t="e">
        <f>+ROUND(IF(L28&lt;=VLOOKUP($B$47,formula,2,FALSE),600*(1-((VLOOKUP($B$47,formula,2,FALSE)-L28)/VLOOKUP($B$47,formula,2,FALSE))),600*(1-2*(ABS(VLOOKUP($B$47,formula,2,FALSE)-L28)/VLOOKUP($B$47,formula,2,FALSE)))),3)</f>
        <v>#DIV/0!</v>
      </c>
    </row>
    <row r="30" spans="1:12" s="94" customFormat="1" ht="15.75" hidden="1" x14ac:dyDescent="0.25">
      <c r="A30" s="144"/>
      <c r="B30" s="145" t="s">
        <v>137</v>
      </c>
      <c r="C30" s="88"/>
      <c r="D30" s="149" t="e">
        <f>SUM(D29:D29)</f>
        <v>#DIV/0!</v>
      </c>
      <c r="E30" s="144"/>
      <c r="F30" s="149" t="e">
        <f>SUM(F29:F29)</f>
        <v>#DIV/0!</v>
      </c>
      <c r="G30" s="144"/>
      <c r="H30" s="149" t="e">
        <f>SUM(H29:H29)</f>
        <v>#DIV/0!</v>
      </c>
      <c r="I30" s="144"/>
      <c r="J30" s="149" t="e">
        <f>SUM(J29:J29)</f>
        <v>#DIV/0!</v>
      </c>
      <c r="K30" s="144"/>
      <c r="L30" s="149" t="e">
        <f>SUM(L29:L29)</f>
        <v>#DIV/0!</v>
      </c>
    </row>
    <row r="31" spans="1:12" s="94" customFormat="1" ht="18" hidden="1" x14ac:dyDescent="0.25">
      <c r="A31" s="144"/>
      <c r="B31" s="145" t="s">
        <v>138</v>
      </c>
      <c r="C31" s="150"/>
      <c r="D31" s="151"/>
      <c r="E31" s="151"/>
      <c r="F31" s="151"/>
      <c r="G31" s="151"/>
      <c r="H31" s="151"/>
      <c r="I31" s="151"/>
      <c r="J31" s="151"/>
      <c r="K31" s="151"/>
      <c r="L31" s="151"/>
    </row>
    <row r="32" spans="1:12" s="94" customFormat="1" ht="15.75" hidden="1" x14ac:dyDescent="0.25">
      <c r="A32" s="144"/>
      <c r="B32" s="145"/>
      <c r="C32" s="92"/>
      <c r="D32" s="152"/>
      <c r="E32" s="153"/>
      <c r="F32" s="152"/>
      <c r="G32" s="153"/>
      <c r="H32" s="152"/>
      <c r="I32" s="153"/>
      <c r="J32" s="152"/>
      <c r="K32" s="153"/>
      <c r="L32" s="152"/>
    </row>
    <row r="33" spans="1:12" s="94" customFormat="1" ht="18" hidden="1" x14ac:dyDescent="0.25">
      <c r="A33" s="110" t="s">
        <v>139</v>
      </c>
      <c r="B33" s="178">
        <v>194121050</v>
      </c>
      <c r="C33" s="92"/>
      <c r="D33" s="92"/>
      <c r="E33" s="153"/>
      <c r="F33" s="153"/>
      <c r="G33" s="153"/>
      <c r="H33" s="153"/>
      <c r="I33" s="153"/>
      <c r="J33" s="153"/>
      <c r="K33" s="153"/>
      <c r="L33" s="153"/>
    </row>
    <row r="34" spans="1:12" s="94" customFormat="1" ht="15.75" hidden="1" x14ac:dyDescent="0.25">
      <c r="A34" s="154"/>
      <c r="B34" s="155"/>
      <c r="C34" s="92"/>
      <c r="D34" s="92"/>
      <c r="E34" s="153"/>
      <c r="F34" s="153"/>
      <c r="G34" s="153"/>
      <c r="H34" s="153"/>
      <c r="I34" s="153"/>
      <c r="J34" s="153"/>
      <c r="K34" s="153"/>
      <c r="L34" s="153"/>
    </row>
    <row r="35" spans="1:12" s="94" customFormat="1" ht="18" hidden="1" x14ac:dyDescent="0.25">
      <c r="A35" s="110" t="s">
        <v>146</v>
      </c>
      <c r="B35" s="187">
        <f>+MAX(C28:J28)</f>
        <v>0</v>
      </c>
      <c r="C35" s="92"/>
      <c r="D35" s="92"/>
      <c r="E35" s="153"/>
      <c r="F35" s="153"/>
      <c r="G35" s="153"/>
      <c r="H35" s="153"/>
      <c r="I35" s="153"/>
      <c r="J35" s="153"/>
      <c r="K35" s="153"/>
      <c r="L35" s="153"/>
    </row>
    <row r="36" spans="1:12" s="94" customFormat="1" ht="15.75" hidden="1" x14ac:dyDescent="0.25">
      <c r="A36" s="154"/>
      <c r="B36" s="155"/>
      <c r="C36" s="92"/>
      <c r="D36" s="92"/>
      <c r="E36" s="153"/>
      <c r="F36" s="153"/>
      <c r="G36" s="153"/>
      <c r="H36" s="153"/>
      <c r="I36" s="153"/>
      <c r="J36" s="153"/>
      <c r="K36" s="153"/>
      <c r="L36" s="153"/>
    </row>
    <row r="37" spans="1:12" s="94" customFormat="1" ht="15.75" hidden="1" x14ac:dyDescent="0.25">
      <c r="A37" s="110" t="s">
        <v>140</v>
      </c>
      <c r="B37" s="156" t="s">
        <v>141</v>
      </c>
      <c r="C37" s="92"/>
      <c r="D37" s="147"/>
      <c r="E37" s="153"/>
      <c r="F37" s="153"/>
      <c r="G37" s="153"/>
      <c r="H37" s="153"/>
      <c r="I37" s="153"/>
      <c r="J37" s="153"/>
      <c r="K37" s="153"/>
      <c r="L37" s="153"/>
    </row>
    <row r="38" spans="1:12" s="94" customFormat="1" ht="18" hidden="1" x14ac:dyDescent="0.25">
      <c r="A38" s="157">
        <v>1</v>
      </c>
      <c r="B38" s="158">
        <f>+AVERAGE(D28:J28)</f>
        <v>0</v>
      </c>
      <c r="C38" s="92"/>
      <c r="D38" s="92"/>
      <c r="E38" s="153"/>
      <c r="F38" s="153"/>
      <c r="G38" s="153"/>
      <c r="H38" s="153"/>
      <c r="I38" s="153"/>
      <c r="J38" s="153"/>
      <c r="K38" s="153"/>
      <c r="L38" s="153"/>
    </row>
    <row r="39" spans="1:12" s="94" customFormat="1" ht="18" hidden="1" x14ac:dyDescent="0.25">
      <c r="A39" s="157">
        <v>2</v>
      </c>
      <c r="B39" s="158">
        <f>+(B38+B35)/2</f>
        <v>0</v>
      </c>
      <c r="C39" s="92"/>
      <c r="D39" s="92"/>
      <c r="E39" s="153"/>
      <c r="F39" s="153"/>
      <c r="G39" s="153"/>
      <c r="H39" s="153"/>
      <c r="I39" s="153"/>
      <c r="J39" s="153"/>
      <c r="K39" s="153"/>
      <c r="L39" s="153"/>
    </row>
    <row r="40" spans="1:12" s="94" customFormat="1" ht="18" hidden="1" x14ac:dyDescent="0.25">
      <c r="A40" s="157">
        <v>3</v>
      </c>
      <c r="B40" s="158" t="e">
        <f>+GEOMEAN(D28:J28,B33,B33)</f>
        <v>#NUM!</v>
      </c>
      <c r="C40" s="153"/>
      <c r="D40" s="147">
        <f>B33*0.3</f>
        <v>58236315</v>
      </c>
      <c r="E40" s="92"/>
      <c r="F40" s="92"/>
      <c r="G40" s="92"/>
      <c r="H40" s="92"/>
      <c r="I40" s="92"/>
      <c r="J40" s="92"/>
      <c r="K40" s="92"/>
      <c r="L40" s="92"/>
    </row>
    <row r="41" spans="1:12" s="94" customFormat="1" ht="15.75" hidden="1" x14ac:dyDescent="0.25">
      <c r="A41" s="92"/>
      <c r="B41" s="155"/>
      <c r="C41" s="153"/>
      <c r="D41" s="92"/>
      <c r="E41" s="92"/>
      <c r="F41" s="92"/>
      <c r="G41" s="92"/>
      <c r="H41" s="92"/>
      <c r="I41" s="92"/>
      <c r="J41" s="92"/>
      <c r="K41" s="92"/>
      <c r="L41" s="92"/>
    </row>
    <row r="42" spans="1:12" s="94" customFormat="1" ht="18" hidden="1" x14ac:dyDescent="0.25">
      <c r="A42" s="159" t="s">
        <v>142</v>
      </c>
      <c r="B42" s="160">
        <f>+COUNT(C28:J28)</f>
        <v>4</v>
      </c>
      <c r="C42" s="153"/>
      <c r="D42" s="92"/>
      <c r="E42" s="92"/>
      <c r="F42" s="153"/>
      <c r="G42" s="153"/>
      <c r="H42" s="153"/>
      <c r="I42" s="153"/>
      <c r="J42" s="153"/>
      <c r="K42" s="153"/>
      <c r="L42" s="153"/>
    </row>
    <row r="43" spans="1:12" s="94" customFormat="1" ht="18" hidden="1" x14ac:dyDescent="0.25">
      <c r="A43" s="161" t="s">
        <v>143</v>
      </c>
      <c r="B43" s="162">
        <f>+IF(AND(1&lt;=B42,B42&lt;=3),1,IF(AND(4&lt;=B42,B42&lt;=6),2,IF(AND(7&lt;=B42,B42&lt;=10),3,"NO APLICA")))</f>
        <v>2</v>
      </c>
      <c r="C43" s="153"/>
      <c r="D43" s="92"/>
      <c r="E43" s="92"/>
      <c r="F43" s="153"/>
      <c r="G43" s="153"/>
      <c r="H43" s="153"/>
      <c r="I43" s="153"/>
      <c r="J43" s="153"/>
      <c r="K43" s="153"/>
      <c r="L43" s="153"/>
    </row>
    <row r="44" spans="1:12" s="94" customFormat="1" ht="12.75" hidden="1" customHeight="1" x14ac:dyDescent="0.25">
      <c r="A44" s="163"/>
      <c r="B44" s="164"/>
      <c r="C44" s="153"/>
      <c r="D44" s="92"/>
      <c r="E44" s="92"/>
      <c r="F44" s="153"/>
      <c r="G44" s="153"/>
      <c r="H44" s="153"/>
      <c r="I44" s="153"/>
      <c r="J44" s="153"/>
      <c r="K44" s="153"/>
      <c r="L44" s="153"/>
    </row>
    <row r="45" spans="1:12" s="94" customFormat="1" ht="18" hidden="1" x14ac:dyDescent="0.25">
      <c r="A45" s="159" t="s">
        <v>144</v>
      </c>
      <c r="B45" s="165">
        <v>2963.58</v>
      </c>
      <c r="C45" s="153"/>
      <c r="D45" s="92"/>
      <c r="E45" s="92"/>
      <c r="F45" s="153"/>
      <c r="G45" s="153"/>
      <c r="H45" s="153"/>
      <c r="I45" s="153"/>
      <c r="J45" s="153"/>
      <c r="K45" s="153"/>
      <c r="L45" s="153"/>
    </row>
    <row r="46" spans="1:12" s="94" customFormat="1" ht="18" hidden="1" x14ac:dyDescent="0.25">
      <c r="A46" s="159" t="s">
        <v>145</v>
      </c>
      <c r="B46" s="166">
        <f>+MOD(B45,INT(B45))</f>
        <v>0.57999999999992724</v>
      </c>
      <c r="C46" s="153"/>
      <c r="D46" s="92"/>
      <c r="E46" s="92"/>
      <c r="F46" s="153"/>
      <c r="G46" s="153"/>
      <c r="H46" s="153"/>
      <c r="I46" s="153"/>
      <c r="J46" s="153"/>
      <c r="K46" s="153"/>
      <c r="L46" s="153"/>
    </row>
    <row r="47" spans="1:12" s="94" customFormat="1" ht="32.25" hidden="1" customHeight="1" x14ac:dyDescent="0.25">
      <c r="A47" s="159" t="s">
        <v>140</v>
      </c>
      <c r="B47" s="186">
        <f>+IF(AND(0&lt;=B46,B46&lt;=0.33),1,IF(AND(0.34&lt;=B46,B46&lt;=0.66),2,IF(AND(0.67&lt;=B46,B46&lt;=0.99),3,"NO APLICA")))</f>
        <v>2</v>
      </c>
      <c r="C47" s="153"/>
      <c r="D47" s="92"/>
      <c r="E47" s="92"/>
      <c r="F47" s="153"/>
      <c r="G47" s="153"/>
      <c r="H47" s="153"/>
      <c r="I47" s="153"/>
      <c r="J47" s="153"/>
      <c r="K47" s="153"/>
      <c r="L47" s="153"/>
    </row>
    <row r="48" spans="1:12" x14ac:dyDescent="0.2">
      <c r="D48" s="90"/>
    </row>
    <row r="49" spans="1:22" ht="12.75" customHeight="1" x14ac:dyDescent="0.2">
      <c r="C49" s="90"/>
      <c r="E49" s="91"/>
      <c r="G49" s="91"/>
      <c r="I49" s="91"/>
      <c r="K49" s="91"/>
    </row>
    <row r="50" spans="1:22" ht="12.75" customHeight="1" x14ac:dyDescent="0.2">
      <c r="B50" s="83" t="s">
        <v>110</v>
      </c>
      <c r="C50" s="90"/>
      <c r="E50" s="91"/>
      <c r="G50" s="91"/>
      <c r="I50" s="91"/>
      <c r="K50" s="91"/>
    </row>
    <row r="51" spans="1:22" ht="12.75" customHeight="1" x14ac:dyDescent="0.2">
      <c r="C51" s="90"/>
      <c r="E51" s="91"/>
      <c r="G51" s="91"/>
      <c r="I51" s="91"/>
      <c r="K51" s="91"/>
    </row>
    <row r="52" spans="1:22" ht="12.75" customHeight="1" x14ac:dyDescent="0.2">
      <c r="C52" s="90"/>
      <c r="E52" s="91"/>
      <c r="G52" s="91"/>
      <c r="I52" s="91"/>
      <c r="K52" s="91"/>
    </row>
    <row r="53" spans="1:22" ht="18.75" customHeight="1" x14ac:dyDescent="0.2">
      <c r="B53" s="92"/>
      <c r="E53" s="91"/>
      <c r="G53" s="91"/>
      <c r="I53" s="91"/>
      <c r="K53" s="91"/>
    </row>
    <row r="54" spans="1:22" ht="15.75" x14ac:dyDescent="0.2">
      <c r="B54" s="93" t="s">
        <v>159</v>
      </c>
      <c r="C54" s="90"/>
      <c r="E54" s="91"/>
      <c r="G54" s="91"/>
      <c r="I54" s="91"/>
      <c r="K54" s="91"/>
    </row>
    <row r="55" spans="1:22" ht="15.75" x14ac:dyDescent="0.25">
      <c r="B55" s="94" t="s">
        <v>148</v>
      </c>
      <c r="C55" s="90"/>
      <c r="E55" s="91"/>
      <c r="G55" s="91"/>
      <c r="I55" s="91"/>
      <c r="K55" s="91"/>
    </row>
    <row r="56" spans="1:22" ht="15.75" x14ac:dyDescent="0.25">
      <c r="B56" s="94"/>
      <c r="C56" s="90"/>
      <c r="E56" s="91"/>
      <c r="G56" s="91"/>
      <c r="I56" s="91"/>
      <c r="K56" s="91"/>
    </row>
    <row r="57" spans="1:22" ht="15.75" x14ac:dyDescent="0.25">
      <c r="B57" s="94"/>
      <c r="C57" s="90"/>
      <c r="E57" s="91"/>
      <c r="G57" s="91"/>
      <c r="I57" s="91"/>
      <c r="K57" s="91"/>
    </row>
    <row r="58" spans="1:22" ht="15.75" x14ac:dyDescent="0.25">
      <c r="B58" s="94"/>
      <c r="C58" s="90"/>
      <c r="E58" s="91"/>
      <c r="G58" s="91"/>
      <c r="I58" s="91"/>
      <c r="K58" s="91"/>
    </row>
    <row r="59" spans="1:22" ht="15.75" x14ac:dyDescent="0.25">
      <c r="B59" s="94"/>
      <c r="C59" s="90"/>
      <c r="E59" s="91"/>
      <c r="G59" s="91"/>
      <c r="I59" s="91"/>
      <c r="K59" s="91"/>
    </row>
    <row r="60" spans="1:22" s="191" customFormat="1" ht="15.75" x14ac:dyDescent="0.2">
      <c r="A60" s="193"/>
      <c r="B60" s="93" t="s">
        <v>157</v>
      </c>
      <c r="C60" s="144"/>
      <c r="D60" s="194"/>
      <c r="E60" s="90"/>
      <c r="F60" s="90"/>
      <c r="G60" s="90"/>
      <c r="H60" s="90"/>
      <c r="I60" s="90"/>
      <c r="J60" s="90"/>
      <c r="K60" s="90"/>
      <c r="L60" s="90"/>
      <c r="M60" s="90"/>
      <c r="N60" s="90"/>
      <c r="O60" s="90"/>
      <c r="P60" s="90"/>
      <c r="Q60" s="90"/>
      <c r="R60" s="90"/>
      <c r="S60" s="90"/>
      <c r="T60" s="90"/>
      <c r="U60" s="90"/>
      <c r="V60" s="90"/>
    </row>
    <row r="61" spans="1:22" s="191" customFormat="1" ht="15.75" x14ac:dyDescent="0.25">
      <c r="A61" s="154"/>
      <c r="B61" s="94" t="s">
        <v>148</v>
      </c>
      <c r="C61" s="144"/>
      <c r="D61" s="194"/>
      <c r="E61" s="90"/>
      <c r="F61" s="90"/>
      <c r="G61" s="90"/>
      <c r="H61" s="90"/>
      <c r="I61" s="90"/>
      <c r="J61" s="90"/>
      <c r="K61" s="90"/>
      <c r="L61" s="90"/>
      <c r="M61" s="90"/>
      <c r="N61" s="90"/>
      <c r="O61" s="90"/>
      <c r="P61" s="90"/>
      <c r="Q61" s="90"/>
      <c r="R61" s="90"/>
      <c r="S61" s="90"/>
      <c r="T61" s="90"/>
      <c r="U61" s="90"/>
      <c r="V61" s="90"/>
    </row>
    <row r="62" spans="1:22" s="191" customFormat="1" ht="15.75" x14ac:dyDescent="0.25">
      <c r="A62" s="154"/>
      <c r="B62" s="94"/>
      <c r="C62" s="144"/>
      <c r="D62" s="194"/>
      <c r="E62" s="90"/>
      <c r="F62" s="90"/>
      <c r="G62" s="90"/>
      <c r="H62" s="90"/>
      <c r="I62" s="90"/>
      <c r="J62" s="90"/>
      <c r="K62" s="90"/>
      <c r="L62" s="90"/>
      <c r="M62" s="90"/>
      <c r="N62" s="90"/>
      <c r="O62" s="90"/>
      <c r="P62" s="90"/>
      <c r="Q62" s="90"/>
      <c r="R62" s="90"/>
      <c r="S62" s="90"/>
      <c r="T62" s="90"/>
      <c r="U62" s="90"/>
      <c r="V62" s="90"/>
    </row>
    <row r="63" spans="1:22" s="191" customFormat="1" ht="15.75" x14ac:dyDescent="0.25">
      <c r="A63" s="154"/>
      <c r="B63" s="94"/>
      <c r="C63" s="144"/>
      <c r="D63" s="194"/>
      <c r="E63" s="90"/>
      <c r="F63" s="90"/>
      <c r="G63" s="90"/>
      <c r="H63" s="90"/>
      <c r="I63" s="90"/>
      <c r="J63" s="90"/>
      <c r="K63" s="90"/>
      <c r="L63" s="90"/>
      <c r="M63" s="90"/>
      <c r="N63" s="90"/>
      <c r="O63" s="90"/>
      <c r="P63" s="90"/>
      <c r="Q63" s="90"/>
      <c r="R63" s="90"/>
      <c r="S63" s="90"/>
      <c r="T63" s="90"/>
      <c r="U63" s="90"/>
      <c r="V63" s="90"/>
    </row>
    <row r="64" spans="1:22" s="191" customFormat="1" ht="15.75" x14ac:dyDescent="0.25">
      <c r="A64" s="154"/>
      <c r="B64" s="94"/>
      <c r="C64" s="144"/>
      <c r="D64" s="194"/>
      <c r="E64" s="90"/>
      <c r="F64" s="90"/>
      <c r="G64" s="90"/>
      <c r="H64" s="90"/>
      <c r="I64" s="90"/>
      <c r="J64" s="90"/>
      <c r="K64" s="90"/>
      <c r="L64" s="90"/>
      <c r="M64" s="90"/>
      <c r="N64" s="90"/>
      <c r="O64" s="90"/>
      <c r="P64" s="90"/>
      <c r="Q64" s="90"/>
      <c r="R64" s="90"/>
      <c r="S64" s="90"/>
      <c r="T64" s="90"/>
      <c r="U64" s="90"/>
      <c r="V64" s="90"/>
    </row>
    <row r="65" spans="1:22" s="191" customFormat="1" ht="15.75" x14ac:dyDescent="0.25">
      <c r="A65" s="154"/>
      <c r="B65" s="94"/>
      <c r="C65" s="144"/>
      <c r="D65" s="194"/>
      <c r="E65" s="90"/>
      <c r="F65" s="90"/>
      <c r="G65" s="90"/>
      <c r="H65" s="90"/>
      <c r="I65" s="90"/>
      <c r="J65" s="90"/>
      <c r="K65" s="90"/>
      <c r="L65" s="90"/>
      <c r="M65" s="90"/>
      <c r="N65" s="90"/>
      <c r="O65" s="90"/>
      <c r="P65" s="90"/>
      <c r="Q65" s="90"/>
      <c r="R65" s="90"/>
      <c r="S65" s="90"/>
      <c r="T65" s="90"/>
      <c r="U65" s="90"/>
      <c r="V65" s="90"/>
    </row>
    <row r="66" spans="1:22" ht="15.75" x14ac:dyDescent="0.2">
      <c r="B66" s="93" t="s">
        <v>112</v>
      </c>
      <c r="D66" s="93"/>
      <c r="E66" s="93"/>
      <c r="F66" s="93"/>
      <c r="G66" s="93"/>
      <c r="H66" s="93"/>
      <c r="I66" s="93"/>
      <c r="J66" s="93"/>
      <c r="K66" s="93"/>
      <c r="L66" s="93"/>
    </row>
    <row r="67" spans="1:22" ht="15.75" x14ac:dyDescent="0.25">
      <c r="B67" s="94" t="s">
        <v>113</v>
      </c>
      <c r="D67" s="95"/>
      <c r="E67" s="95"/>
      <c r="F67" s="94"/>
      <c r="G67" s="95"/>
      <c r="H67" s="94"/>
      <c r="I67" s="95"/>
      <c r="J67" s="94"/>
      <c r="K67" s="95"/>
      <c r="L67" s="94"/>
    </row>
    <row r="68" spans="1:22" ht="15.75" x14ac:dyDescent="0.25">
      <c r="B68" s="94" t="s">
        <v>114</v>
      </c>
      <c r="D68" s="95"/>
      <c r="E68" s="95"/>
      <c r="F68" s="94"/>
      <c r="G68" s="95"/>
      <c r="H68" s="94"/>
      <c r="I68" s="95"/>
      <c r="J68" s="94"/>
      <c r="K68" s="95"/>
      <c r="L68" s="94"/>
    </row>
    <row r="69" spans="1:22" ht="14.25" customHeight="1" x14ac:dyDescent="0.25">
      <c r="B69" s="94"/>
      <c r="C69" s="95"/>
      <c r="D69" s="95"/>
      <c r="E69" s="94"/>
      <c r="F69" s="94"/>
      <c r="G69" s="94"/>
      <c r="H69" s="94"/>
      <c r="I69" s="94"/>
      <c r="J69" s="94"/>
      <c r="K69" s="94"/>
      <c r="L69" s="94"/>
    </row>
    <row r="74" spans="1:22" s="90" customFormat="1" x14ac:dyDescent="0.25">
      <c r="A74" s="89"/>
      <c r="C74" s="91"/>
      <c r="D74" s="91"/>
    </row>
    <row r="75" spans="1:22" s="90" customFormat="1" x14ac:dyDescent="0.25">
      <c r="A75" s="89"/>
      <c r="C75" s="91"/>
      <c r="D75" s="91"/>
    </row>
    <row r="76" spans="1:22" s="90" customFormat="1" x14ac:dyDescent="0.25">
      <c r="A76" s="89"/>
      <c r="C76" s="91"/>
      <c r="D76" s="91"/>
    </row>
    <row r="77" spans="1:22" s="90" customFormat="1" x14ac:dyDescent="0.25">
      <c r="A77" s="89"/>
      <c r="C77" s="91"/>
      <c r="D77" s="91"/>
    </row>
    <row r="78" spans="1:22" s="90" customFormat="1" x14ac:dyDescent="0.25">
      <c r="A78" s="89"/>
      <c r="C78" s="91"/>
      <c r="D78" s="91"/>
    </row>
  </sheetData>
  <mergeCells count="21">
    <mergeCell ref="K9:L9"/>
    <mergeCell ref="K10:L10"/>
    <mergeCell ref="K26:L26"/>
    <mergeCell ref="A7:B7"/>
    <mergeCell ref="A9:A11"/>
    <mergeCell ref="B9:B10"/>
    <mergeCell ref="C9:D9"/>
    <mergeCell ref="E9:F9"/>
    <mergeCell ref="C10:D10"/>
    <mergeCell ref="E10:F10"/>
    <mergeCell ref="A14:A17"/>
    <mergeCell ref="I9:J9"/>
    <mergeCell ref="I10:J10"/>
    <mergeCell ref="I26:J26"/>
    <mergeCell ref="G9:H9"/>
    <mergeCell ref="G10:H10"/>
    <mergeCell ref="A26:B26"/>
    <mergeCell ref="C26:D26"/>
    <mergeCell ref="E26:F26"/>
    <mergeCell ref="G26:H26"/>
    <mergeCell ref="B14:B15"/>
  </mergeCells>
  <conditionalFormatting sqref="C16:F17 C14:I15">
    <cfRule type="cellIs" dxfId="171" priority="529" operator="equal">
      <formula>"NO"</formula>
    </cfRule>
  </conditionalFormatting>
  <conditionalFormatting sqref="H16">
    <cfRule type="cellIs" dxfId="169" priority="525" operator="equal">
      <formula>"NO"</formula>
    </cfRule>
  </conditionalFormatting>
  <conditionalFormatting sqref="C18:H18">
    <cfRule type="cellIs" dxfId="168" priority="523" operator="equal">
      <formula>"NO"</formula>
    </cfRule>
  </conditionalFormatting>
  <conditionalFormatting sqref="C24">
    <cfRule type="cellIs" dxfId="167" priority="522" operator="equal">
      <formula>"NO"</formula>
    </cfRule>
  </conditionalFormatting>
  <conditionalFormatting sqref="C23:F23">
    <cfRule type="cellIs" dxfId="166" priority="521" operator="equal">
      <formula>"NO"</formula>
    </cfRule>
  </conditionalFormatting>
  <conditionalFormatting sqref="G23:H23">
    <cfRule type="cellIs" dxfId="165" priority="519" operator="equal">
      <formula>"NO"</formula>
    </cfRule>
  </conditionalFormatting>
  <conditionalFormatting sqref="D24">
    <cfRule type="cellIs" dxfId="164" priority="516" operator="equal">
      <formula>"NO"</formula>
    </cfRule>
  </conditionalFormatting>
  <conditionalFormatting sqref="E24">
    <cfRule type="cellIs" dxfId="163" priority="515" operator="equal">
      <formula>"NO"</formula>
    </cfRule>
  </conditionalFormatting>
  <conditionalFormatting sqref="G24">
    <cfRule type="cellIs" dxfId="162" priority="514" operator="equal">
      <formula>"NO"</formula>
    </cfRule>
  </conditionalFormatting>
  <conditionalFormatting sqref="I24">
    <cfRule type="cellIs" dxfId="161" priority="475" operator="equal">
      <formula>"NO"</formula>
    </cfRule>
  </conditionalFormatting>
  <conditionalFormatting sqref="I18">
    <cfRule type="cellIs" dxfId="160" priority="479" operator="equal">
      <formula>"NO"</formula>
    </cfRule>
  </conditionalFormatting>
  <conditionalFormatting sqref="I23:J23">
    <cfRule type="cellIs" dxfId="159" priority="477" operator="equal">
      <formula>"NO"</formula>
    </cfRule>
  </conditionalFormatting>
  <conditionalFormatting sqref="I21">
    <cfRule type="cellIs" dxfId="158" priority="473" operator="equal">
      <formula>"NO"</formula>
    </cfRule>
  </conditionalFormatting>
  <conditionalFormatting sqref="I20">
    <cfRule type="cellIs" dxfId="157" priority="474" operator="equal">
      <formula>"NO"</formula>
    </cfRule>
  </conditionalFormatting>
  <conditionalFormatting sqref="I19">
    <cfRule type="cellIs" dxfId="156" priority="476" operator="equal">
      <formula>"NO"</formula>
    </cfRule>
  </conditionalFormatting>
  <conditionalFormatting sqref="C31 E31:H31">
    <cfRule type="cellIs" dxfId="155" priority="500" operator="equal">
      <formula>1</formula>
    </cfRule>
  </conditionalFormatting>
  <conditionalFormatting sqref="D31">
    <cfRule type="cellIs" dxfId="154" priority="462" operator="equal">
      <formula>1</formula>
    </cfRule>
  </conditionalFormatting>
  <conditionalFormatting sqref="I22">
    <cfRule type="cellIs" dxfId="153" priority="472" operator="equal">
      <formula>"NO"</formula>
    </cfRule>
  </conditionalFormatting>
  <conditionalFormatting sqref="I31:J31">
    <cfRule type="cellIs" dxfId="152" priority="470" operator="equal">
      <formula>1</formula>
    </cfRule>
  </conditionalFormatting>
  <conditionalFormatting sqref="E26:F26">
    <cfRule type="cellIs" dxfId="151" priority="199" operator="equal">
      <formula>"NO HABIL"</formula>
    </cfRule>
  </conditionalFormatting>
  <conditionalFormatting sqref="I26:J26">
    <cfRule type="cellIs" dxfId="149" priority="197" operator="equal">
      <formula>"NO HABIL"</formula>
    </cfRule>
  </conditionalFormatting>
  <conditionalFormatting sqref="F24">
    <cfRule type="cellIs" dxfId="148" priority="87" operator="equal">
      <formula>"NO"</formula>
    </cfRule>
  </conditionalFormatting>
  <conditionalFormatting sqref="H24">
    <cfRule type="cellIs" dxfId="147" priority="86" operator="equal">
      <formula>"NO"</formula>
    </cfRule>
  </conditionalFormatting>
  <conditionalFormatting sqref="J24">
    <cfRule type="cellIs" dxfId="146" priority="85" operator="equal">
      <formula>"NO"</formula>
    </cfRule>
  </conditionalFormatting>
  <conditionalFormatting sqref="G16">
    <cfRule type="cellIs" dxfId="145" priority="74" operator="equal">
      <formula>"NO"</formula>
    </cfRule>
  </conditionalFormatting>
  <conditionalFormatting sqref="H17">
    <cfRule type="cellIs" dxfId="144" priority="69" operator="equal">
      <formula>"NO"</formula>
    </cfRule>
  </conditionalFormatting>
  <conditionalFormatting sqref="G17">
    <cfRule type="cellIs" dxfId="143" priority="68" operator="equal">
      <formula>"NO"</formula>
    </cfRule>
  </conditionalFormatting>
  <conditionalFormatting sqref="C19:C20">
    <cfRule type="cellIs" dxfId="142" priority="66" operator="equal">
      <formula>"NO"</formula>
    </cfRule>
  </conditionalFormatting>
  <conditionalFormatting sqref="C21">
    <cfRule type="cellIs" dxfId="141" priority="65" operator="equal">
      <formula>"NO"</formula>
    </cfRule>
  </conditionalFormatting>
  <conditionalFormatting sqref="C22">
    <cfRule type="cellIs" dxfId="140" priority="64" operator="equal">
      <formula>"NO"</formula>
    </cfRule>
  </conditionalFormatting>
  <conditionalFormatting sqref="D19">
    <cfRule type="cellIs" dxfId="139" priority="63" operator="equal">
      <formula>"NO"</formula>
    </cfRule>
  </conditionalFormatting>
  <conditionalFormatting sqref="D20">
    <cfRule type="cellIs" dxfId="138" priority="59" operator="equal">
      <formula>"NO"</formula>
    </cfRule>
  </conditionalFormatting>
  <conditionalFormatting sqref="D22">
    <cfRule type="cellIs" dxfId="137" priority="57" operator="equal">
      <formula>"NO"</formula>
    </cfRule>
  </conditionalFormatting>
  <conditionalFormatting sqref="E19:E20">
    <cfRule type="cellIs" dxfId="136" priority="55" operator="equal">
      <formula>"NO"</formula>
    </cfRule>
  </conditionalFormatting>
  <conditionalFormatting sqref="E21">
    <cfRule type="cellIs" dxfId="135" priority="54" operator="equal">
      <formula>"NO"</formula>
    </cfRule>
  </conditionalFormatting>
  <conditionalFormatting sqref="E22">
    <cfRule type="cellIs" dxfId="134" priority="53" operator="equal">
      <formula>"NO"</formula>
    </cfRule>
  </conditionalFormatting>
  <conditionalFormatting sqref="F22">
    <cfRule type="cellIs" dxfId="133" priority="49" operator="equal">
      <formula>"NO"</formula>
    </cfRule>
  </conditionalFormatting>
  <conditionalFormatting sqref="F21">
    <cfRule type="cellIs" dxfId="132" priority="50" operator="equal">
      <formula>"NO"</formula>
    </cfRule>
  </conditionalFormatting>
  <conditionalFormatting sqref="G20">
    <cfRule type="cellIs" dxfId="131" priority="47" operator="equal">
      <formula>"NO"</formula>
    </cfRule>
  </conditionalFormatting>
  <conditionalFormatting sqref="G19">
    <cfRule type="cellIs" dxfId="130" priority="48" operator="equal">
      <formula>"NO"</formula>
    </cfRule>
  </conditionalFormatting>
  <conditionalFormatting sqref="G21">
    <cfRule type="cellIs" dxfId="129" priority="46" operator="equal">
      <formula>"NO"</formula>
    </cfRule>
  </conditionalFormatting>
  <conditionalFormatting sqref="G22">
    <cfRule type="cellIs" dxfId="128" priority="45" operator="equal">
      <formula>"NO"</formula>
    </cfRule>
  </conditionalFormatting>
  <conditionalFormatting sqref="H19">
    <cfRule type="cellIs" dxfId="127" priority="44" operator="equal">
      <formula>"NO"</formula>
    </cfRule>
  </conditionalFormatting>
  <conditionalFormatting sqref="K15:L15 K14">
    <cfRule type="cellIs" dxfId="126" priority="40" operator="equal">
      <formula>"NO"</formula>
    </cfRule>
  </conditionalFormatting>
  <conditionalFormatting sqref="K24">
    <cfRule type="cellIs" dxfId="125" priority="35" operator="equal">
      <formula>"NO"</formula>
    </cfRule>
  </conditionalFormatting>
  <conditionalFormatting sqref="K18:L18">
    <cfRule type="cellIs" dxfId="124" priority="38" operator="equal">
      <formula>"NO"</formula>
    </cfRule>
  </conditionalFormatting>
  <conditionalFormatting sqref="K23:L23">
    <cfRule type="cellIs" dxfId="123" priority="37" operator="equal">
      <formula>"NO"</formula>
    </cfRule>
  </conditionalFormatting>
  <conditionalFormatting sqref="K21">
    <cfRule type="cellIs" dxfId="122" priority="33" operator="equal">
      <formula>"NO"</formula>
    </cfRule>
  </conditionalFormatting>
  <conditionalFormatting sqref="K20">
    <cfRule type="cellIs" dxfId="121" priority="34" operator="equal">
      <formula>"NO"</formula>
    </cfRule>
  </conditionalFormatting>
  <conditionalFormatting sqref="K19">
    <cfRule type="cellIs" dxfId="120" priority="36" operator="equal">
      <formula>"NO"</formula>
    </cfRule>
  </conditionalFormatting>
  <conditionalFormatting sqref="L16">
    <cfRule type="cellIs" dxfId="119" priority="39" operator="equal">
      <formula>"NO"</formula>
    </cfRule>
  </conditionalFormatting>
  <conditionalFormatting sqref="K22">
    <cfRule type="cellIs" dxfId="118" priority="32" operator="equal">
      <formula>"NO"</formula>
    </cfRule>
  </conditionalFormatting>
  <conditionalFormatting sqref="K31:L31">
    <cfRule type="cellIs" dxfId="117" priority="31" operator="equal">
      <formula>1</formula>
    </cfRule>
  </conditionalFormatting>
  <conditionalFormatting sqref="K16">
    <cfRule type="cellIs" dxfId="116" priority="30" operator="equal">
      <formula>"NO"</formula>
    </cfRule>
  </conditionalFormatting>
  <conditionalFormatting sqref="K17">
    <cfRule type="cellIs" dxfId="115" priority="29" operator="equal">
      <formula>"NO"</formula>
    </cfRule>
  </conditionalFormatting>
  <conditionalFormatting sqref="K26:L26">
    <cfRule type="cellIs" dxfId="114" priority="28" operator="equal">
      <formula>"NO HABIL"</formula>
    </cfRule>
  </conditionalFormatting>
  <conditionalFormatting sqref="L24">
    <cfRule type="cellIs" dxfId="113" priority="23" operator="equal">
      <formula>"NO"</formula>
    </cfRule>
  </conditionalFormatting>
  <conditionalFormatting sqref="D21">
    <cfRule type="cellIs" dxfId="112" priority="22" operator="equal">
      <formula>"NO"</formula>
    </cfRule>
  </conditionalFormatting>
  <conditionalFormatting sqref="F19">
    <cfRule type="cellIs" dxfId="111" priority="21" operator="equal">
      <formula>"NO"</formula>
    </cfRule>
  </conditionalFormatting>
  <conditionalFormatting sqref="F20">
    <cfRule type="cellIs" dxfId="110" priority="20" operator="equal">
      <formula>"NO"</formula>
    </cfRule>
  </conditionalFormatting>
  <conditionalFormatting sqref="H20">
    <cfRule type="cellIs" dxfId="109" priority="19" operator="equal">
      <formula>"NO"</formula>
    </cfRule>
  </conditionalFormatting>
  <conditionalFormatting sqref="H21">
    <cfRule type="cellIs" dxfId="108" priority="18" operator="equal">
      <formula>"NO"</formula>
    </cfRule>
  </conditionalFormatting>
  <conditionalFormatting sqref="H22">
    <cfRule type="cellIs" dxfId="107" priority="17" operator="equal">
      <formula>"NO"</formula>
    </cfRule>
  </conditionalFormatting>
  <conditionalFormatting sqref="J14:J15">
    <cfRule type="cellIs" dxfId="106" priority="16" operator="equal">
      <formula>"NO"</formula>
    </cfRule>
  </conditionalFormatting>
  <conditionalFormatting sqref="J18">
    <cfRule type="cellIs" dxfId="105" priority="15" operator="equal">
      <formula>"NO"</formula>
    </cfRule>
  </conditionalFormatting>
  <conditionalFormatting sqref="J22">
    <cfRule type="cellIs" dxfId="104" priority="13" operator="equal">
      <formula>"NO"</formula>
    </cfRule>
  </conditionalFormatting>
  <conditionalFormatting sqref="J21">
    <cfRule type="cellIs" dxfId="103" priority="14" operator="equal">
      <formula>"NO"</formula>
    </cfRule>
  </conditionalFormatting>
  <conditionalFormatting sqref="J19">
    <cfRule type="cellIs" dxfId="102" priority="12" operator="equal">
      <formula>"NO"</formula>
    </cfRule>
  </conditionalFormatting>
  <conditionalFormatting sqref="J20">
    <cfRule type="cellIs" dxfId="101" priority="11" operator="equal">
      <formula>"NO"</formula>
    </cfRule>
  </conditionalFormatting>
  <conditionalFormatting sqref="I16:J16 I17">
    <cfRule type="cellIs" dxfId="100" priority="10" operator="equal">
      <formula>"NO"</formula>
    </cfRule>
  </conditionalFormatting>
  <conditionalFormatting sqref="J17">
    <cfRule type="cellIs" dxfId="99" priority="9" operator="equal">
      <formula>"NO"</formula>
    </cfRule>
  </conditionalFormatting>
  <conditionalFormatting sqref="L14">
    <cfRule type="cellIs" dxfId="98" priority="8" operator="equal">
      <formula>"NO"</formula>
    </cfRule>
  </conditionalFormatting>
  <conditionalFormatting sqref="L17">
    <cfRule type="cellIs" dxfId="97" priority="7" operator="equal">
      <formula>"NO"</formula>
    </cfRule>
  </conditionalFormatting>
  <conditionalFormatting sqref="L19">
    <cfRule type="cellIs" dxfId="96" priority="6" operator="equal">
      <formula>"NO"</formula>
    </cfRule>
  </conditionalFormatting>
  <conditionalFormatting sqref="L20">
    <cfRule type="cellIs" dxfId="95" priority="5" operator="equal">
      <formula>"NO"</formula>
    </cfRule>
  </conditionalFormatting>
  <conditionalFormatting sqref="L21">
    <cfRule type="cellIs" dxfId="94" priority="4" operator="equal">
      <formula>"NO"</formula>
    </cfRule>
  </conditionalFormatting>
  <conditionalFormatting sqref="L22">
    <cfRule type="cellIs" dxfId="93" priority="3" operator="equal">
      <formula>"NO"</formula>
    </cfRule>
  </conditionalFormatting>
  <conditionalFormatting sqref="C26:D26">
    <cfRule type="cellIs" dxfId="1" priority="2" operator="equal">
      <formula>"NO HABIL"</formula>
    </cfRule>
  </conditionalFormatting>
  <conditionalFormatting sqref="G26:H26">
    <cfRule type="cellIs" dxfId="0" priority="1" operator="equal">
      <formula>"NO HABIL"</formula>
    </cfRule>
  </conditionalFormatting>
  <pageMargins left="0.25" right="0.25" top="0.32" bottom="0.37" header="0.22" footer="0.3"/>
  <pageSetup scale="1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6"/>
  <sheetViews>
    <sheetView topLeftCell="M13" zoomScale="90" zoomScaleNormal="90" workbookViewId="0">
      <selection activeCell="X22" sqref="X22:X28"/>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9" width="3.28515625" customWidth="1"/>
    <col min="10" max="10" width="8.7109375" style="48" customWidth="1"/>
    <col min="11" max="11" width="20.7109375" style="48" customWidth="1"/>
    <col min="12" max="12" width="27.5703125" style="48" customWidth="1"/>
    <col min="13" max="13" width="3.28515625" customWidth="1"/>
    <col min="14" max="14" width="8.7109375" style="48" customWidth="1"/>
    <col min="15" max="16" width="20.7109375" style="48" customWidth="1"/>
    <col min="17" max="17" width="3.28515625" customWidth="1"/>
    <col min="18" max="18" width="8.7109375" style="48" customWidth="1"/>
    <col min="19" max="20" width="20.7109375" style="48" customWidth="1"/>
    <col min="21" max="21" width="3.28515625" customWidth="1"/>
    <col min="22" max="22" width="8.7109375" style="48" customWidth="1"/>
    <col min="23" max="24" width="20.7109375" style="48" customWidth="1"/>
  </cols>
  <sheetData>
    <row r="1" spans="1:24" x14ac:dyDescent="0.25">
      <c r="G1" s="49"/>
      <c r="K1" s="49"/>
      <c r="O1" s="49"/>
      <c r="S1" s="49"/>
      <c r="W1" s="49"/>
    </row>
    <row r="2" spans="1:24" x14ac:dyDescent="0.25">
      <c r="A2" s="350" t="s">
        <v>90</v>
      </c>
      <c r="B2" s="350"/>
      <c r="C2" s="50"/>
      <c r="D2" s="51" t="s">
        <v>91</v>
      </c>
      <c r="E2" s="50"/>
      <c r="F2" s="50"/>
      <c r="G2" s="188">
        <v>1</v>
      </c>
      <c r="H2" s="50"/>
      <c r="J2" s="50"/>
      <c r="K2" s="188">
        <v>2</v>
      </c>
      <c r="L2" s="50"/>
      <c r="N2" s="50"/>
      <c r="O2" s="188">
        <v>3</v>
      </c>
      <c r="P2" s="50"/>
      <c r="R2" s="50"/>
      <c r="S2" s="188">
        <v>4</v>
      </c>
      <c r="T2" s="50"/>
      <c r="V2" s="50"/>
      <c r="W2" s="188">
        <v>5</v>
      </c>
      <c r="X2" s="50"/>
    </row>
    <row r="3" spans="1:24" ht="25.5" x14ac:dyDescent="0.25">
      <c r="A3" s="350"/>
      <c r="B3" s="350"/>
      <c r="C3" s="52"/>
      <c r="D3" s="53" t="s">
        <v>168</v>
      </c>
      <c r="E3" s="52"/>
      <c r="F3" s="52"/>
      <c r="G3" s="189" t="str">
        <f>'VERIFICACION TECNICA'!C10</f>
        <v>JOSE GIOVANNI TOBAR</v>
      </c>
      <c r="H3" s="52"/>
      <c r="J3" s="52"/>
      <c r="K3" s="189" t="str">
        <f>'VERIFICACION TECNICA'!E10</f>
        <v>CONSORCIO SENI</v>
      </c>
      <c r="L3" s="52"/>
      <c r="N3" s="52"/>
      <c r="O3" s="189" t="str">
        <f>'VERIFICACION TECNICA'!G10</f>
        <v>GERMAN ALONSO YANZA</v>
      </c>
      <c r="P3" s="52"/>
      <c r="R3" s="52"/>
      <c r="S3" s="189" t="str">
        <f>'VERIFICACION TECNICA'!I10</f>
        <v>CONSORCIO BM</v>
      </c>
      <c r="T3" s="52"/>
      <c r="V3" s="52"/>
      <c r="W3" s="189" t="str">
        <f>'VERIFICACION TECNICA'!K10</f>
        <v>HAROLD ALBERTO MUÑOZ MUÑOZ</v>
      </c>
      <c r="X3" s="52"/>
    </row>
    <row r="4" spans="1:24" x14ac:dyDescent="0.25">
      <c r="C4" s="54"/>
      <c r="E4" s="54"/>
      <c r="F4" s="54"/>
      <c r="G4" s="55"/>
      <c r="H4" s="54"/>
      <c r="J4" s="54"/>
      <c r="K4" s="55"/>
      <c r="L4" s="54"/>
      <c r="N4" s="54"/>
      <c r="O4" s="55"/>
      <c r="P4" s="54"/>
      <c r="R4" s="54"/>
      <c r="S4" s="55"/>
      <c r="T4" s="54"/>
      <c r="V4" s="54"/>
      <c r="W4" s="55"/>
      <c r="X4" s="54"/>
    </row>
    <row r="5" spans="1:24" x14ac:dyDescent="0.25">
      <c r="A5" s="56"/>
    </row>
    <row r="6" spans="1:24" x14ac:dyDescent="0.25">
      <c r="A6" s="351" t="s">
        <v>92</v>
      </c>
      <c r="B6" s="352"/>
      <c r="D6" s="100">
        <v>194121050</v>
      </c>
      <c r="F6" s="98" t="s">
        <v>95</v>
      </c>
      <c r="G6" s="57">
        <f>SUM(G13:G15)</f>
        <v>0</v>
      </c>
      <c r="H6" s="55"/>
      <c r="J6" s="98" t="s">
        <v>95</v>
      </c>
      <c r="K6" s="57">
        <f>SUM(K13:K15)</f>
        <v>0</v>
      </c>
      <c r="L6" s="55"/>
      <c r="N6" s="98" t="s">
        <v>95</v>
      </c>
      <c r="O6" s="57">
        <f>SUM(O13:O15)</f>
        <v>1285557255</v>
      </c>
      <c r="P6" s="55"/>
      <c r="R6" s="98" t="s">
        <v>95</v>
      </c>
      <c r="S6" s="57">
        <f>SUM(S13:S15)</f>
        <v>204230131</v>
      </c>
      <c r="T6" s="55"/>
      <c r="V6" s="98" t="s">
        <v>95</v>
      </c>
      <c r="W6" s="57">
        <f>SUM(W13:W15)</f>
        <v>620982504</v>
      </c>
      <c r="X6" s="55"/>
    </row>
    <row r="7" spans="1:24" x14ac:dyDescent="0.25">
      <c r="A7" s="56"/>
      <c r="B7" s="56"/>
      <c r="D7" s="97"/>
      <c r="G7" s="97"/>
      <c r="H7" s="55"/>
      <c r="K7" s="97"/>
      <c r="L7" s="55"/>
      <c r="O7" s="97"/>
      <c r="P7" s="55"/>
      <c r="S7" s="97"/>
      <c r="T7" s="55"/>
      <c r="W7" s="97"/>
      <c r="X7" s="55"/>
    </row>
    <row r="8" spans="1:24" x14ac:dyDescent="0.25">
      <c r="A8" s="351" t="s">
        <v>151</v>
      </c>
      <c r="B8" s="352"/>
      <c r="D8" s="100">
        <f>+ROUND(D6*0.3,0)</f>
        <v>58236315</v>
      </c>
      <c r="F8" s="98" t="s">
        <v>93</v>
      </c>
      <c r="G8" s="101">
        <f>+SUMIF(F$19:F$89,F8,G$19:G$89)</f>
        <v>0</v>
      </c>
      <c r="H8" s="55" t="str">
        <f>+IF(G8&gt;=$D8,"SI","NO")</f>
        <v>NO</v>
      </c>
      <c r="J8" s="98" t="s">
        <v>129</v>
      </c>
      <c r="K8" s="101">
        <f>+SUMIF(J$19:J$89,J8,K$19:K$89)</f>
        <v>0</v>
      </c>
      <c r="L8" s="55" t="str">
        <f>+IF(K8&gt;=$D8,"SI","NO")</f>
        <v>NO</v>
      </c>
      <c r="N8" s="98" t="s">
        <v>93</v>
      </c>
      <c r="O8" s="101">
        <f>+SUMIF(N$19:N$89,N8,O$19:O$89)</f>
        <v>1285557255</v>
      </c>
      <c r="P8" s="55" t="str">
        <f>+IF(O8&gt;=$D8,"SI","NO")</f>
        <v>SI</v>
      </c>
      <c r="R8" s="98" t="s">
        <v>93</v>
      </c>
      <c r="S8" s="101">
        <f>+SUMIF(R$19:R$89,R8,S$19:S$89)</f>
        <v>85995916</v>
      </c>
      <c r="T8" s="55" t="str">
        <f>+IF(S8&gt;=$D8,"SI","NO")</f>
        <v>SI</v>
      </c>
      <c r="V8" s="98" t="s">
        <v>93</v>
      </c>
      <c r="W8" s="101">
        <f>+SUMIF(V$19:V$89,V8,W$19:W$89)</f>
        <v>620982504</v>
      </c>
      <c r="X8" s="55" t="str">
        <f>+IF(W8&gt;=$D8,"SI","NO")</f>
        <v>SI</v>
      </c>
    </row>
    <row r="9" spans="1:24" x14ac:dyDescent="0.25">
      <c r="A9" s="56"/>
      <c r="B9" s="56"/>
      <c r="D9" s="97"/>
      <c r="G9" s="97"/>
      <c r="H9" s="55"/>
      <c r="K9" s="97"/>
      <c r="L9" s="55"/>
      <c r="O9" s="97"/>
      <c r="P9" s="55"/>
      <c r="S9" s="97"/>
      <c r="T9" s="55"/>
      <c r="W9" s="97"/>
      <c r="X9" s="55"/>
    </row>
    <row r="10" spans="1:24" x14ac:dyDescent="0.25">
      <c r="A10" s="356" t="s">
        <v>201</v>
      </c>
      <c r="B10" s="357"/>
      <c r="D10" s="362">
        <v>0.4</v>
      </c>
      <c r="F10" s="98">
        <v>1</v>
      </c>
      <c r="G10" s="99">
        <v>1</v>
      </c>
      <c r="H10" s="55"/>
      <c r="J10" s="98">
        <v>1</v>
      </c>
      <c r="K10" s="99">
        <v>0.4</v>
      </c>
      <c r="L10" s="55" t="s">
        <v>190</v>
      </c>
      <c r="N10" s="98">
        <v>1</v>
      </c>
      <c r="O10" s="99">
        <v>1</v>
      </c>
      <c r="P10" s="55"/>
      <c r="R10" s="98">
        <v>1</v>
      </c>
      <c r="S10" s="99">
        <v>0.6</v>
      </c>
      <c r="T10" s="55" t="s">
        <v>199</v>
      </c>
      <c r="V10" s="98">
        <v>1</v>
      </c>
      <c r="W10" s="99">
        <v>1</v>
      </c>
      <c r="X10" s="55"/>
    </row>
    <row r="11" spans="1:24" x14ac:dyDescent="0.25">
      <c r="A11" s="358"/>
      <c r="B11" s="359"/>
      <c r="D11" s="363"/>
      <c r="F11" s="98">
        <v>2</v>
      </c>
      <c r="G11" s="99">
        <v>0</v>
      </c>
      <c r="H11" s="55"/>
      <c r="J11" s="98">
        <v>2</v>
      </c>
      <c r="K11" s="99">
        <v>0.6</v>
      </c>
      <c r="L11" s="55" t="s">
        <v>185</v>
      </c>
      <c r="N11" s="98">
        <v>2</v>
      </c>
      <c r="O11" s="99"/>
      <c r="P11" s="55"/>
      <c r="R11" s="98">
        <v>2</v>
      </c>
      <c r="S11" s="99">
        <v>0.4</v>
      </c>
      <c r="T11" s="55" t="s">
        <v>200</v>
      </c>
      <c r="V11" s="98">
        <v>2</v>
      </c>
      <c r="W11" s="99"/>
      <c r="X11" s="55"/>
    </row>
    <row r="12" spans="1:24" x14ac:dyDescent="0.25">
      <c r="A12" s="360"/>
      <c r="B12" s="361"/>
      <c r="D12" s="364"/>
      <c r="F12" s="98"/>
      <c r="G12" s="99"/>
      <c r="H12" s="55"/>
      <c r="J12" s="98"/>
      <c r="K12" s="99"/>
      <c r="L12" s="55"/>
      <c r="N12" s="98">
        <v>3</v>
      </c>
      <c r="O12" s="99"/>
      <c r="P12" s="55"/>
      <c r="R12" s="98"/>
      <c r="S12" s="99"/>
      <c r="T12" s="55"/>
      <c r="V12" s="98">
        <v>3</v>
      </c>
      <c r="W12" s="99"/>
      <c r="X12" s="55"/>
    </row>
    <row r="13" spans="1:24" x14ac:dyDescent="0.25">
      <c r="A13" s="353" t="s">
        <v>202</v>
      </c>
      <c r="B13" s="354"/>
      <c r="D13" s="355">
        <f>D6*D10</f>
        <v>77648420</v>
      </c>
      <c r="F13" s="98" t="s">
        <v>93</v>
      </c>
      <c r="G13" s="101">
        <f>+SUMIF(F$19:F$89,F13,G$19:G$89)</f>
        <v>0</v>
      </c>
      <c r="H13" s="55"/>
      <c r="J13" s="98" t="s">
        <v>93</v>
      </c>
      <c r="K13" s="101">
        <f>+SUMIF(J$19:J$89,J13,K$19:K$89)</f>
        <v>0</v>
      </c>
      <c r="L13" s="55" t="str">
        <f>+IF(K13&gt;=$D$13,"SI","NO")</f>
        <v>NO</v>
      </c>
      <c r="N13" s="98" t="s">
        <v>93</v>
      </c>
      <c r="O13" s="101">
        <f>+SUMIF(N$19:N$89,N13,O$19:O$89)</f>
        <v>1285557255</v>
      </c>
      <c r="P13" s="55"/>
      <c r="R13" s="98" t="s">
        <v>93</v>
      </c>
      <c r="S13" s="101">
        <f>+SUMIF(R$19:R$89,R13,S$19:S$89)</f>
        <v>85995916</v>
      </c>
      <c r="T13" s="55" t="str">
        <f>+IF(S13&gt;=$D$13,"SI","NO")</f>
        <v>SI</v>
      </c>
      <c r="V13" s="98" t="s">
        <v>93</v>
      </c>
      <c r="W13" s="101">
        <f>+SUMIF(V$19:V$89,V13,W$19:W$89)</f>
        <v>620982504</v>
      </c>
      <c r="X13" s="55"/>
    </row>
    <row r="14" spans="1:24" x14ac:dyDescent="0.25">
      <c r="A14" s="354"/>
      <c r="B14" s="354"/>
      <c r="D14" s="355"/>
      <c r="F14" s="98" t="s">
        <v>129</v>
      </c>
      <c r="G14" s="101">
        <f>+SUMIF(F$19:F$89,F14,G$19:G$89)</f>
        <v>0</v>
      </c>
      <c r="H14" s="55" t="str">
        <f>+IF(G14&gt;=$D$13,"SI","NO")</f>
        <v>NO</v>
      </c>
      <c r="J14" s="98" t="s">
        <v>129</v>
      </c>
      <c r="K14" s="101">
        <f>+SUMIF(J$19:J$89,J14,K$19:K$89)</f>
        <v>0</v>
      </c>
      <c r="L14" s="55"/>
      <c r="N14" s="98" t="s">
        <v>129</v>
      </c>
      <c r="O14" s="101">
        <f>+SUMIF(N$19:N$89,N14,O$19:O$89)</f>
        <v>0</v>
      </c>
      <c r="P14" s="55"/>
      <c r="R14" s="98" t="s">
        <v>129</v>
      </c>
      <c r="S14" s="101">
        <f>+SUMIF(R$19:R$89,R14,S$19:S$89)</f>
        <v>118234215</v>
      </c>
      <c r="T14" s="55"/>
      <c r="V14" s="98" t="s">
        <v>129</v>
      </c>
      <c r="W14" s="101">
        <f>+SUMIF(V$19:V$89,V14,W$19:W$89)</f>
        <v>0</v>
      </c>
      <c r="X14" s="55"/>
    </row>
    <row r="15" spans="1:24" x14ac:dyDescent="0.25">
      <c r="A15" s="354"/>
      <c r="B15" s="354"/>
      <c r="D15" s="355"/>
      <c r="F15" s="98"/>
      <c r="G15" s="101">
        <f>+SUMIF(F$19:F$89,F15,G$19:G$89)</f>
        <v>0</v>
      </c>
      <c r="H15" s="55"/>
      <c r="J15" s="98"/>
      <c r="K15" s="101"/>
      <c r="L15" s="55"/>
      <c r="N15" s="98"/>
      <c r="O15" s="101">
        <f>+SUMIF(N$19:N$89,N15,O$19:O$89)</f>
        <v>0</v>
      </c>
      <c r="P15" s="55"/>
      <c r="R15" s="98"/>
      <c r="S15" s="101"/>
      <c r="T15" s="55"/>
      <c r="V15" s="98"/>
      <c r="W15" s="101">
        <f>+SUMIF(V$19:V$89,V15,W$19:W$89)</f>
        <v>0</v>
      </c>
      <c r="X15" s="55"/>
    </row>
    <row r="17" spans="1:24" x14ac:dyDescent="0.25">
      <c r="A17" s="351" t="s">
        <v>94</v>
      </c>
      <c r="B17" s="352" t="s">
        <v>95</v>
      </c>
      <c r="G17" s="58" t="str">
        <f>+IF(G6&gt;=$D6,"CUMPLE","NO CUMPLE")</f>
        <v>NO CUMPLE</v>
      </c>
      <c r="K17" s="58" t="str">
        <f>+IF(K6&gt;=$D6,"CUMPLE","NO CUMPLE")</f>
        <v>NO CUMPLE</v>
      </c>
      <c r="O17" s="58" t="str">
        <f>+IF(O6&gt;=$D6,"CUMPLE","NO CUMPLE")</f>
        <v>CUMPLE</v>
      </c>
      <c r="S17" s="58" t="str">
        <f>+IF(S6&gt;=$D6,"CUMPLE","NO CUMPLE")</f>
        <v>CUMPLE</v>
      </c>
      <c r="W17" s="58" t="str">
        <f>+IF(W6&gt;=$D6,"CUMPLE","NO CUMPLE")</f>
        <v>CUMPLE</v>
      </c>
    </row>
    <row r="18" spans="1:24" x14ac:dyDescent="0.25">
      <c r="A18" s="56"/>
    </row>
    <row r="19" spans="1:24" x14ac:dyDescent="0.25">
      <c r="A19" s="59" t="s">
        <v>96</v>
      </c>
      <c r="B19" s="60"/>
      <c r="F19" s="76"/>
      <c r="G19" s="77" t="s">
        <v>96</v>
      </c>
      <c r="H19" s="78"/>
      <c r="J19" s="76"/>
      <c r="K19" s="77" t="s">
        <v>96</v>
      </c>
      <c r="L19" s="78"/>
      <c r="N19" s="76"/>
      <c r="O19" s="77" t="s">
        <v>96</v>
      </c>
      <c r="P19" s="78"/>
      <c r="R19" s="76"/>
      <c r="S19" s="77" t="s">
        <v>96</v>
      </c>
      <c r="T19" s="78"/>
      <c r="V19" s="76"/>
      <c r="W19" s="77" t="s">
        <v>96</v>
      </c>
      <c r="X19" s="78"/>
    </row>
    <row r="20" spans="1:24" x14ac:dyDescent="0.25">
      <c r="A20" s="61"/>
      <c r="B20" s="62"/>
      <c r="F20" s="74"/>
      <c r="G20" s="73"/>
      <c r="H20" s="68"/>
      <c r="J20" s="74"/>
      <c r="K20" s="73"/>
      <c r="L20" s="68"/>
      <c r="N20" s="74"/>
      <c r="O20" s="73"/>
      <c r="P20" s="68"/>
      <c r="R20" s="74"/>
      <c r="S20" s="73"/>
      <c r="T20" s="68"/>
      <c r="V20" s="74"/>
      <c r="W20" s="73"/>
      <c r="X20" s="68"/>
    </row>
    <row r="21" spans="1:24" x14ac:dyDescent="0.25">
      <c r="A21" s="61" t="s">
        <v>97</v>
      </c>
      <c r="B21" s="62" t="s">
        <v>177</v>
      </c>
      <c r="F21" s="63" t="s">
        <v>98</v>
      </c>
      <c r="G21" s="64">
        <v>1092491168</v>
      </c>
      <c r="H21" s="65" t="s">
        <v>89</v>
      </c>
      <c r="J21" s="63" t="s">
        <v>98</v>
      </c>
      <c r="K21" s="64">
        <v>332990935</v>
      </c>
      <c r="L21" s="65" t="s">
        <v>189</v>
      </c>
      <c r="N21" s="63" t="s">
        <v>98</v>
      </c>
      <c r="O21" s="64">
        <v>1276621710</v>
      </c>
      <c r="P21" s="65" t="s">
        <v>89</v>
      </c>
      <c r="R21" s="63" t="s">
        <v>98</v>
      </c>
      <c r="S21" s="64">
        <v>143193051</v>
      </c>
      <c r="T21" s="65"/>
      <c r="V21" s="63" t="s">
        <v>98</v>
      </c>
      <c r="W21" s="64">
        <v>1171665838</v>
      </c>
      <c r="X21" s="65" t="s">
        <v>89</v>
      </c>
    </row>
    <row r="22" spans="1:24" ht="15" customHeight="1" x14ac:dyDescent="0.25">
      <c r="A22" s="61" t="s">
        <v>99</v>
      </c>
      <c r="B22" s="62"/>
      <c r="F22" s="74"/>
      <c r="G22" s="73">
        <v>2016</v>
      </c>
      <c r="H22" s="349" t="s">
        <v>182</v>
      </c>
      <c r="J22" s="74"/>
      <c r="K22" s="73">
        <v>2007</v>
      </c>
      <c r="L22" s="349" t="s">
        <v>188</v>
      </c>
      <c r="N22" s="74"/>
      <c r="O22" s="73">
        <v>2018</v>
      </c>
      <c r="P22" s="349" t="s">
        <v>194</v>
      </c>
      <c r="R22" s="74"/>
      <c r="S22" s="73">
        <v>2016</v>
      </c>
      <c r="T22" s="349" t="s">
        <v>203</v>
      </c>
      <c r="V22" s="74"/>
      <c r="W22" s="73">
        <v>2018</v>
      </c>
      <c r="X22" s="349" t="s">
        <v>210</v>
      </c>
    </row>
    <row r="23" spans="1:24" x14ac:dyDescent="0.25">
      <c r="A23" s="66" t="s">
        <v>100</v>
      </c>
      <c r="B23" s="62"/>
      <c r="F23" s="102">
        <v>1</v>
      </c>
      <c r="G23" s="96">
        <v>0</v>
      </c>
      <c r="H23" s="349"/>
      <c r="J23" s="198">
        <v>0.9</v>
      </c>
      <c r="K23" s="197">
        <v>0</v>
      </c>
      <c r="L23" s="349"/>
      <c r="N23" s="102">
        <v>0.95</v>
      </c>
      <c r="O23" s="67">
        <v>0.95</v>
      </c>
      <c r="P23" s="349"/>
      <c r="R23" s="198">
        <v>0.5</v>
      </c>
      <c r="S23" s="197">
        <v>0.5</v>
      </c>
      <c r="T23" s="349"/>
      <c r="V23" s="102">
        <v>0.95</v>
      </c>
      <c r="W23" s="67">
        <v>0.5</v>
      </c>
      <c r="X23" s="349"/>
    </row>
    <row r="24" spans="1:24" x14ac:dyDescent="0.25">
      <c r="A24" s="66"/>
      <c r="B24" s="62"/>
      <c r="F24" s="74"/>
      <c r="G24" s="67"/>
      <c r="H24" s="349"/>
      <c r="J24" s="74"/>
      <c r="K24" s="67"/>
      <c r="L24" s="349"/>
      <c r="N24" s="74"/>
      <c r="O24" s="67"/>
      <c r="P24" s="349"/>
      <c r="R24" s="74"/>
      <c r="S24" s="67"/>
      <c r="T24" s="349"/>
      <c r="V24" s="74"/>
      <c r="W24" s="67"/>
      <c r="X24" s="349"/>
    </row>
    <row r="25" spans="1:24" x14ac:dyDescent="0.25">
      <c r="A25" s="66"/>
      <c r="B25" s="62"/>
      <c r="F25" s="74"/>
      <c r="G25" s="67"/>
      <c r="H25" s="349"/>
      <c r="J25" s="74"/>
      <c r="K25" s="67"/>
      <c r="L25" s="349"/>
      <c r="N25" s="74"/>
      <c r="O25" s="67"/>
      <c r="P25" s="349"/>
      <c r="R25" s="74"/>
      <c r="S25" s="67"/>
      <c r="T25" s="349"/>
      <c r="V25" s="74"/>
      <c r="W25" s="67"/>
      <c r="X25" s="349"/>
    </row>
    <row r="26" spans="1:24" x14ac:dyDescent="0.25">
      <c r="A26" s="66"/>
      <c r="B26" s="62"/>
      <c r="F26" s="74"/>
      <c r="G26" s="67"/>
      <c r="H26" s="349"/>
      <c r="J26" s="74"/>
      <c r="K26" s="67"/>
      <c r="L26" s="349"/>
      <c r="N26" s="74"/>
      <c r="O26" s="67"/>
      <c r="P26" s="349"/>
      <c r="R26" s="74"/>
      <c r="S26" s="67"/>
      <c r="T26" s="349"/>
      <c r="V26" s="74"/>
      <c r="W26" s="67"/>
      <c r="X26" s="349"/>
    </row>
    <row r="27" spans="1:24" x14ac:dyDescent="0.25">
      <c r="A27" s="66"/>
      <c r="B27" s="62"/>
      <c r="F27" s="74"/>
      <c r="G27" s="67"/>
      <c r="H27" s="349"/>
      <c r="J27" s="74"/>
      <c r="K27" s="67"/>
      <c r="L27" s="349"/>
      <c r="N27" s="74"/>
      <c r="O27" s="67"/>
      <c r="P27" s="349"/>
      <c r="R27" s="74"/>
      <c r="S27" s="67"/>
      <c r="T27" s="349"/>
      <c r="V27" s="74"/>
      <c r="W27" s="67"/>
      <c r="X27" s="349"/>
    </row>
    <row r="28" spans="1:24" x14ac:dyDescent="0.25">
      <c r="A28" s="61"/>
      <c r="B28" s="62"/>
      <c r="F28" s="74"/>
      <c r="G28" s="67"/>
      <c r="H28" s="349"/>
      <c r="J28" s="74"/>
      <c r="K28" s="67"/>
      <c r="L28" s="349"/>
      <c r="N28" s="74"/>
      <c r="O28" s="67"/>
      <c r="P28" s="349"/>
      <c r="R28" s="74"/>
      <c r="S28" s="67"/>
      <c r="T28" s="349"/>
      <c r="V28" s="74"/>
      <c r="W28" s="67"/>
      <c r="X28" s="349"/>
    </row>
    <row r="29" spans="1:24" x14ac:dyDescent="0.25">
      <c r="A29" s="69" t="s">
        <v>102</v>
      </c>
      <c r="B29" s="70"/>
      <c r="F29" s="71" t="s">
        <v>93</v>
      </c>
      <c r="G29" s="72">
        <f>+ROUND(G21*G23*$B$126/(LOOKUP(G22,$A$93:$A$126,$B$93:$B$126)),0)</f>
        <v>0</v>
      </c>
      <c r="H29" s="75">
        <f>+ROUND(G29/$B$125,2)</f>
        <v>0</v>
      </c>
      <c r="J29" s="71" t="s">
        <v>93</v>
      </c>
      <c r="K29" s="72">
        <f>+ROUND(K21*K23*$B$126/(LOOKUP(K22,$A$93:$A$126,$B$93:$B$126)),0)</f>
        <v>0</v>
      </c>
      <c r="L29" s="75">
        <f>+ROUND(K29/$B$125,2)</f>
        <v>0</v>
      </c>
      <c r="N29" s="71" t="s">
        <v>93</v>
      </c>
      <c r="O29" s="72">
        <f>+ROUND(O21*O23*$B$126/(LOOKUP(O22,$A$93:$A$126,$B$93:$B$126)),0)</f>
        <v>1285557255</v>
      </c>
      <c r="P29" s="75">
        <f>IFERROR(ROUND(O29/$B$125,2),"")</f>
        <v>1645.53</v>
      </c>
      <c r="R29" s="71" t="s">
        <v>93</v>
      </c>
      <c r="S29" s="72">
        <f>+ROUND(S21*S23*$B$126/(LOOKUP(S22,$A$93:$A$126,$B$93:$B$126)),0)</f>
        <v>85995916</v>
      </c>
      <c r="T29" s="75">
        <f>IFERROR(ROUND(S29/$B$125,2),"")</f>
        <v>110.08</v>
      </c>
      <c r="V29" s="71" t="s">
        <v>93</v>
      </c>
      <c r="W29" s="72">
        <f>+ROUND(W21*W23*$B$126/(LOOKUP(W22,$A$93:$A$126,$B$93:$B$126)),0)</f>
        <v>620982504</v>
      </c>
      <c r="X29" s="75">
        <f>IFERROR(ROUND(W29/$B$125,2),"")</f>
        <v>794.87</v>
      </c>
    </row>
    <row r="31" spans="1:24" x14ac:dyDescent="0.25">
      <c r="A31" s="59" t="s">
        <v>101</v>
      </c>
      <c r="B31" s="60"/>
      <c r="F31" s="76"/>
      <c r="G31" s="77" t="s">
        <v>101</v>
      </c>
      <c r="H31" s="78"/>
      <c r="J31" s="76"/>
      <c r="K31" s="77" t="s">
        <v>101</v>
      </c>
      <c r="L31" s="78"/>
      <c r="N31" s="76"/>
      <c r="O31" s="77" t="s">
        <v>101</v>
      </c>
      <c r="P31" s="78"/>
      <c r="R31" s="76"/>
      <c r="S31" s="77" t="s">
        <v>101</v>
      </c>
      <c r="T31" s="78"/>
      <c r="V31" s="76"/>
      <c r="W31" s="77" t="s">
        <v>101</v>
      </c>
      <c r="X31" s="78"/>
    </row>
    <row r="32" spans="1:24" x14ac:dyDescent="0.25">
      <c r="A32" s="61"/>
      <c r="B32" s="62"/>
      <c r="F32" s="74"/>
      <c r="G32" s="73"/>
      <c r="H32" s="68"/>
      <c r="J32" s="74"/>
      <c r="K32" s="73"/>
      <c r="L32" s="68"/>
      <c r="N32" s="74"/>
      <c r="O32" s="73"/>
      <c r="P32" s="68"/>
      <c r="R32" s="74"/>
      <c r="S32" s="73"/>
      <c r="T32" s="68"/>
      <c r="V32" s="74"/>
      <c r="W32" s="73"/>
      <c r="X32" s="68"/>
    </row>
    <row r="33" spans="1:24" ht="15" customHeight="1" x14ac:dyDescent="0.25">
      <c r="A33" s="61" t="s">
        <v>97</v>
      </c>
      <c r="B33" s="62"/>
      <c r="F33" s="63" t="s">
        <v>98</v>
      </c>
      <c r="G33" s="64"/>
      <c r="H33" s="65" t="s">
        <v>89</v>
      </c>
      <c r="J33" s="63" t="s">
        <v>98</v>
      </c>
      <c r="K33" s="64"/>
      <c r="L33" s="65" t="s">
        <v>186</v>
      </c>
      <c r="N33" s="63" t="s">
        <v>98</v>
      </c>
      <c r="O33" s="64"/>
      <c r="P33" s="65" t="s">
        <v>89</v>
      </c>
      <c r="R33" s="63" t="s">
        <v>98</v>
      </c>
      <c r="S33" s="64">
        <v>91997035</v>
      </c>
      <c r="T33" s="65"/>
      <c r="V33" s="63" t="s">
        <v>98</v>
      </c>
      <c r="W33" s="64"/>
      <c r="X33" s="65" t="s">
        <v>89</v>
      </c>
    </row>
    <row r="34" spans="1:24" ht="15" customHeight="1" x14ac:dyDescent="0.25">
      <c r="A34" s="61" t="s">
        <v>99</v>
      </c>
      <c r="B34" s="62"/>
      <c r="F34" s="74"/>
      <c r="G34" s="73">
        <v>2019</v>
      </c>
      <c r="H34" s="349" t="s">
        <v>163</v>
      </c>
      <c r="J34" s="74"/>
      <c r="K34" s="73">
        <v>2007</v>
      </c>
      <c r="L34" s="349" t="s">
        <v>187</v>
      </c>
      <c r="N34" s="74"/>
      <c r="O34" s="73">
        <v>2016</v>
      </c>
      <c r="P34" s="349"/>
      <c r="R34" s="74"/>
      <c r="S34" s="73">
        <v>2015</v>
      </c>
      <c r="T34" s="349" t="s">
        <v>209</v>
      </c>
      <c r="V34" s="74"/>
      <c r="W34" s="73">
        <v>2016</v>
      </c>
      <c r="X34" s="349"/>
    </row>
    <row r="35" spans="1:24" x14ac:dyDescent="0.25">
      <c r="A35" s="66" t="s">
        <v>100</v>
      </c>
      <c r="B35" s="62"/>
      <c r="F35" s="102">
        <v>0.5</v>
      </c>
      <c r="G35" s="96">
        <v>0.5</v>
      </c>
      <c r="H35" s="349"/>
      <c r="J35" s="102">
        <v>1</v>
      </c>
      <c r="K35" s="67">
        <v>1</v>
      </c>
      <c r="L35" s="349"/>
      <c r="N35" s="102">
        <v>1</v>
      </c>
      <c r="O35" s="67">
        <v>1</v>
      </c>
      <c r="P35" s="349"/>
      <c r="R35" s="102">
        <v>1</v>
      </c>
      <c r="S35" s="67">
        <v>1</v>
      </c>
      <c r="T35" s="349"/>
      <c r="V35" s="102">
        <v>1</v>
      </c>
      <c r="W35" s="67">
        <v>1</v>
      </c>
      <c r="X35" s="349"/>
    </row>
    <row r="36" spans="1:24" ht="20.100000000000001" customHeight="1" x14ac:dyDescent="0.25">
      <c r="A36" s="66"/>
      <c r="B36" s="62"/>
      <c r="F36" s="74"/>
      <c r="G36" s="67"/>
      <c r="H36" s="349"/>
      <c r="J36" s="74"/>
      <c r="K36" s="67"/>
      <c r="L36" s="349"/>
      <c r="N36" s="74"/>
      <c r="O36" s="67"/>
      <c r="P36" s="349"/>
      <c r="R36" s="74"/>
      <c r="S36" s="67"/>
      <c r="T36" s="349"/>
      <c r="V36" s="74"/>
      <c r="W36" s="67"/>
      <c r="X36" s="349"/>
    </row>
    <row r="37" spans="1:24" ht="20.100000000000001" customHeight="1" x14ac:dyDescent="0.25">
      <c r="A37" s="66"/>
      <c r="B37" s="62"/>
      <c r="F37" s="74"/>
      <c r="G37" s="67"/>
      <c r="H37" s="349"/>
      <c r="J37" s="74"/>
      <c r="K37" s="67"/>
      <c r="L37" s="349"/>
      <c r="N37" s="74"/>
      <c r="O37" s="67"/>
      <c r="P37" s="349"/>
      <c r="R37" s="74"/>
      <c r="S37" s="67"/>
      <c r="T37" s="349"/>
      <c r="V37" s="74"/>
      <c r="W37" s="67"/>
      <c r="X37" s="349"/>
    </row>
    <row r="38" spans="1:24" ht="20.100000000000001" customHeight="1" x14ac:dyDescent="0.25">
      <c r="A38" s="66"/>
      <c r="B38" s="62"/>
      <c r="F38" s="74"/>
      <c r="G38" s="67"/>
      <c r="H38" s="349"/>
      <c r="J38" s="74"/>
      <c r="K38" s="67"/>
      <c r="L38" s="349"/>
      <c r="N38" s="74"/>
      <c r="O38" s="67"/>
      <c r="P38" s="349"/>
      <c r="R38" s="74"/>
      <c r="S38" s="67"/>
      <c r="T38" s="349"/>
      <c r="V38" s="74"/>
      <c r="W38" s="67"/>
      <c r="X38" s="349"/>
    </row>
    <row r="39" spans="1:24" ht="20.100000000000001" customHeight="1" x14ac:dyDescent="0.25">
      <c r="A39" s="66"/>
      <c r="B39" s="62"/>
      <c r="F39" s="74"/>
      <c r="G39" s="67"/>
      <c r="H39" s="349"/>
      <c r="J39" s="74"/>
      <c r="K39" s="67"/>
      <c r="L39" s="349"/>
      <c r="N39" s="74"/>
      <c r="O39" s="67"/>
      <c r="P39" s="349"/>
      <c r="R39" s="74"/>
      <c r="S39" s="67"/>
      <c r="T39" s="349"/>
      <c r="V39" s="74"/>
      <c r="W39" s="67"/>
      <c r="X39" s="349"/>
    </row>
    <row r="40" spans="1:24" ht="20.100000000000001" customHeight="1" x14ac:dyDescent="0.25">
      <c r="A40" s="61"/>
      <c r="B40" s="62"/>
      <c r="F40" s="74"/>
      <c r="G40" s="67"/>
      <c r="H40" s="349"/>
      <c r="J40" s="74"/>
      <c r="K40" s="67"/>
      <c r="L40" s="349"/>
      <c r="N40" s="74"/>
      <c r="O40" s="67"/>
      <c r="P40" s="349"/>
      <c r="R40" s="74"/>
      <c r="S40" s="67"/>
      <c r="T40" s="349"/>
      <c r="V40" s="74"/>
      <c r="W40" s="67"/>
      <c r="X40" s="349"/>
    </row>
    <row r="41" spans="1:24" x14ac:dyDescent="0.25">
      <c r="A41" s="69" t="s">
        <v>102</v>
      </c>
      <c r="B41" s="70"/>
      <c r="F41" s="71" t="s">
        <v>129</v>
      </c>
      <c r="G41" s="72">
        <f>+ROUND(G33*G35*$B$126/(LOOKUP(G34,$A$93:$A$126,$B$93:$B$126)),0)</f>
        <v>0</v>
      </c>
      <c r="H41" s="75">
        <f>IFERROR(ROUND(G41/$B$125,2),"")</f>
        <v>0</v>
      </c>
      <c r="J41" s="71" t="s">
        <v>129</v>
      </c>
      <c r="K41" s="72">
        <f>+ROUND(K33*K35*$B$126/(LOOKUP(K34,$A$93:$A$126,$B$93:$B$126)),0)</f>
        <v>0</v>
      </c>
      <c r="L41" s="75">
        <f>+ROUND(K41/$B$125,2)</f>
        <v>0</v>
      </c>
      <c r="N41" s="71" t="s">
        <v>93</v>
      </c>
      <c r="O41" s="72">
        <f>+ROUND(O33*O35*$B$126/(LOOKUP(O34,$A$93:$A$126,$B$93:$B$126)),0)</f>
        <v>0</v>
      </c>
      <c r="P41" s="75">
        <f>IFERROR(ROUND(O41/$B$125,2),"")</f>
        <v>0</v>
      </c>
      <c r="R41" s="71" t="s">
        <v>129</v>
      </c>
      <c r="S41" s="72">
        <f>+ROUND(S33*S35*$B$126/(LOOKUP(S34,$A$93:$A$126,$B$93:$B$126)),0)</f>
        <v>118234215</v>
      </c>
      <c r="T41" s="75">
        <f>IFERROR(ROUND(S41/$B$125,2),"")</f>
        <v>151.34</v>
      </c>
      <c r="V41" s="71" t="s">
        <v>95</v>
      </c>
      <c r="W41" s="72">
        <f>+ROUND(W33*W35*$B$126/(LOOKUP(W34,$A$93:$A$126,$B$93:$B$126)),0)</f>
        <v>0</v>
      </c>
      <c r="X41" s="75">
        <f>IFERROR(ROUND(W41/$B$125,2),"")</f>
        <v>0</v>
      </c>
    </row>
    <row r="43" spans="1:24" x14ac:dyDescent="0.25">
      <c r="A43" s="59" t="s">
        <v>147</v>
      </c>
      <c r="B43" s="60"/>
      <c r="F43" s="76"/>
      <c r="G43" s="77" t="s">
        <v>147</v>
      </c>
      <c r="H43" s="78"/>
      <c r="J43" s="76"/>
      <c r="K43" s="77" t="s">
        <v>147</v>
      </c>
      <c r="L43" s="78"/>
      <c r="N43" s="76"/>
      <c r="O43" s="77" t="s">
        <v>147</v>
      </c>
      <c r="P43" s="78"/>
      <c r="R43" s="76"/>
      <c r="S43" s="77" t="s">
        <v>147</v>
      </c>
      <c r="T43" s="78"/>
      <c r="V43" s="76"/>
      <c r="W43" s="77" t="s">
        <v>147</v>
      </c>
      <c r="X43" s="78"/>
    </row>
    <row r="44" spans="1:24" x14ac:dyDescent="0.25">
      <c r="A44" s="61"/>
      <c r="B44" s="62"/>
      <c r="F44" s="74"/>
      <c r="G44" s="73"/>
      <c r="H44" s="68"/>
      <c r="J44" s="74"/>
      <c r="K44" s="73"/>
      <c r="L44" s="68"/>
      <c r="N44" s="74"/>
      <c r="O44" s="73"/>
      <c r="P44" s="68"/>
      <c r="R44" s="74"/>
      <c r="S44" s="73"/>
      <c r="T44" s="68"/>
      <c r="V44" s="74"/>
      <c r="W44" s="73"/>
      <c r="X44" s="68"/>
    </row>
    <row r="45" spans="1:24" x14ac:dyDescent="0.25">
      <c r="A45" s="61" t="s">
        <v>97</v>
      </c>
      <c r="B45" s="62"/>
      <c r="F45" s="63" t="s">
        <v>98</v>
      </c>
      <c r="G45" s="64">
        <v>0</v>
      </c>
      <c r="H45" s="65"/>
      <c r="J45" s="63" t="s">
        <v>98</v>
      </c>
      <c r="K45" s="64"/>
      <c r="L45" s="65" t="s">
        <v>89</v>
      </c>
      <c r="N45" s="63" t="s">
        <v>98</v>
      </c>
      <c r="O45" s="64"/>
      <c r="P45" s="65" t="s">
        <v>89</v>
      </c>
      <c r="R45" s="63" t="s">
        <v>98</v>
      </c>
      <c r="S45" s="64"/>
      <c r="T45" s="65"/>
      <c r="V45" s="63" t="s">
        <v>98</v>
      </c>
      <c r="W45" s="64">
        <v>0</v>
      </c>
      <c r="X45" s="65"/>
    </row>
    <row r="46" spans="1:24" ht="15" customHeight="1" x14ac:dyDescent="0.25">
      <c r="A46" s="61" t="s">
        <v>99</v>
      </c>
      <c r="B46" s="62"/>
      <c r="F46" s="74"/>
      <c r="G46" s="73">
        <v>2000</v>
      </c>
      <c r="H46" s="349" t="s">
        <v>153</v>
      </c>
      <c r="J46" s="74"/>
      <c r="K46" s="73">
        <v>2017</v>
      </c>
      <c r="L46" s="349" t="s">
        <v>153</v>
      </c>
      <c r="N46" s="74"/>
      <c r="O46" s="73">
        <v>2016</v>
      </c>
      <c r="P46" s="349"/>
      <c r="R46" s="74"/>
      <c r="S46" s="73">
        <v>2017</v>
      </c>
      <c r="T46" s="349" t="s">
        <v>154</v>
      </c>
      <c r="V46" s="74"/>
      <c r="W46" s="73">
        <v>2000</v>
      </c>
      <c r="X46" s="349" t="s">
        <v>154</v>
      </c>
    </row>
    <row r="47" spans="1:24" x14ac:dyDescent="0.25">
      <c r="A47" s="66" t="s">
        <v>100</v>
      </c>
      <c r="B47" s="62"/>
      <c r="F47" s="102"/>
      <c r="G47" s="67">
        <v>0</v>
      </c>
      <c r="H47" s="349"/>
      <c r="J47" s="102">
        <v>0.3</v>
      </c>
      <c r="K47" s="67">
        <v>0.3</v>
      </c>
      <c r="L47" s="349"/>
      <c r="N47" s="102">
        <v>0.7</v>
      </c>
      <c r="O47" s="67">
        <v>0.7</v>
      </c>
      <c r="P47" s="349"/>
      <c r="R47" s="102">
        <v>0.3</v>
      </c>
      <c r="S47" s="67">
        <v>0.3</v>
      </c>
      <c r="T47" s="349"/>
      <c r="V47" s="102"/>
      <c r="W47" s="67">
        <v>0</v>
      </c>
      <c r="X47" s="349"/>
    </row>
    <row r="48" spans="1:24" x14ac:dyDescent="0.25">
      <c r="A48" s="66"/>
      <c r="B48" s="62"/>
      <c r="F48" s="74"/>
      <c r="G48" s="67"/>
      <c r="H48" s="349"/>
      <c r="J48" s="74"/>
      <c r="K48" s="67"/>
      <c r="L48" s="349"/>
      <c r="N48" s="74"/>
      <c r="O48" s="67"/>
      <c r="P48" s="349"/>
      <c r="R48" s="74"/>
      <c r="S48" s="67"/>
      <c r="T48" s="349"/>
      <c r="V48" s="74"/>
      <c r="W48" s="67"/>
      <c r="X48" s="349"/>
    </row>
    <row r="49" spans="1:24" x14ac:dyDescent="0.25">
      <c r="A49" s="66"/>
      <c r="B49" s="62"/>
      <c r="F49" s="74"/>
      <c r="G49" s="67"/>
      <c r="H49" s="349"/>
      <c r="J49" s="74"/>
      <c r="K49" s="67"/>
      <c r="L49" s="349"/>
      <c r="N49" s="74"/>
      <c r="O49" s="67"/>
      <c r="P49" s="349"/>
      <c r="R49" s="74"/>
      <c r="S49" s="67"/>
      <c r="T49" s="349"/>
      <c r="V49" s="74"/>
      <c r="W49" s="67"/>
      <c r="X49" s="349"/>
    </row>
    <row r="50" spans="1:24" x14ac:dyDescent="0.25">
      <c r="A50" s="66"/>
      <c r="B50" s="62"/>
      <c r="F50" s="74"/>
      <c r="G50" s="67"/>
      <c r="H50" s="349"/>
      <c r="J50" s="74"/>
      <c r="K50" s="67"/>
      <c r="L50" s="349"/>
      <c r="N50" s="74"/>
      <c r="O50" s="67"/>
      <c r="P50" s="349"/>
      <c r="R50" s="74"/>
      <c r="S50" s="67"/>
      <c r="T50" s="349"/>
      <c r="V50" s="74"/>
      <c r="W50" s="67"/>
      <c r="X50" s="349"/>
    </row>
    <row r="51" spans="1:24" x14ac:dyDescent="0.25">
      <c r="A51" s="66"/>
      <c r="B51" s="62"/>
      <c r="F51" s="74"/>
      <c r="G51" s="67"/>
      <c r="H51" s="349"/>
      <c r="J51" s="74"/>
      <c r="K51" s="67"/>
      <c r="L51" s="349"/>
      <c r="N51" s="74"/>
      <c r="O51" s="67"/>
      <c r="P51" s="349"/>
      <c r="R51" s="74"/>
      <c r="S51" s="67"/>
      <c r="T51" s="349"/>
      <c r="V51" s="74"/>
      <c r="W51" s="67"/>
      <c r="X51" s="349"/>
    </row>
    <row r="52" spans="1:24" x14ac:dyDescent="0.25">
      <c r="A52" s="61"/>
      <c r="B52" s="62"/>
      <c r="F52" s="74"/>
      <c r="G52" s="67"/>
      <c r="H52" s="349"/>
      <c r="J52" s="74"/>
      <c r="K52" s="67"/>
      <c r="L52" s="349"/>
      <c r="N52" s="74"/>
      <c r="O52" s="67"/>
      <c r="P52" s="349"/>
      <c r="R52" s="74"/>
      <c r="S52" s="67"/>
      <c r="T52" s="349"/>
      <c r="V52" s="74"/>
      <c r="W52" s="67"/>
      <c r="X52" s="349"/>
    </row>
    <row r="53" spans="1:24" x14ac:dyDescent="0.25">
      <c r="A53" s="69" t="s">
        <v>102</v>
      </c>
      <c r="B53" s="70"/>
      <c r="F53" s="71" t="s">
        <v>95</v>
      </c>
      <c r="G53" s="72">
        <f>+ROUND(G45*G47*$B$126/(LOOKUP(G46,$A$93:$A$126,$B$93:$B$126)),0)</f>
        <v>0</v>
      </c>
      <c r="H53" s="75">
        <f>IFERROR(ROUND(G53/$B$125,2),"")</f>
        <v>0</v>
      </c>
      <c r="J53" s="71" t="s">
        <v>93</v>
      </c>
      <c r="K53" s="72">
        <f>+ROUND(K45*K47*$B$126/(LOOKUP(K46,$A$93:$A$126,$B$93:$B$126)),0)</f>
        <v>0</v>
      </c>
      <c r="L53" s="75">
        <f>IFERROR(ROUND(K53/$B$125,2),"")</f>
        <v>0</v>
      </c>
      <c r="N53" s="71" t="s">
        <v>93</v>
      </c>
      <c r="O53" s="72">
        <f>+ROUND(O45*O47*$B$126/(LOOKUP(O46,$A$93:$A$126,$B$93:$B$126)),0)</f>
        <v>0</v>
      </c>
      <c r="P53" s="75">
        <f>IFERROR(ROUND(O53/$B$125,2),"")</f>
        <v>0</v>
      </c>
      <c r="R53" s="71" t="s">
        <v>93</v>
      </c>
      <c r="S53" s="72">
        <f>+ROUND(S45*S47*$B$126/(LOOKUP(S46,$A$93:$A$126,$B$93:$B$126)),0)</f>
        <v>0</v>
      </c>
      <c r="T53" s="75">
        <f>IFERROR(ROUND(S53/$B$125,2),"")</f>
        <v>0</v>
      </c>
      <c r="V53" s="71" t="s">
        <v>95</v>
      </c>
      <c r="W53" s="72">
        <f>+ROUND(W45*W47*$B$126/(LOOKUP(W46,$A$93:$A$126,$B$93:$B$126)),0)</f>
        <v>0</v>
      </c>
      <c r="X53" s="75">
        <f>IFERROR(ROUND(W53/$B$125,2),"")</f>
        <v>0</v>
      </c>
    </row>
    <row r="55" spans="1:24" x14ac:dyDescent="0.25">
      <c r="A55" s="59" t="s">
        <v>152</v>
      </c>
      <c r="B55" s="60"/>
      <c r="F55" s="76"/>
      <c r="G55" s="77" t="s">
        <v>152</v>
      </c>
      <c r="H55" s="78"/>
      <c r="J55" s="76"/>
      <c r="K55" s="77" t="s">
        <v>152</v>
      </c>
      <c r="L55" s="78"/>
      <c r="N55" s="76"/>
      <c r="O55" s="77" t="s">
        <v>152</v>
      </c>
      <c r="P55" s="78"/>
      <c r="R55" s="76"/>
      <c r="S55" s="77" t="s">
        <v>152</v>
      </c>
      <c r="T55" s="78"/>
      <c r="V55" s="76"/>
      <c r="W55" s="77" t="s">
        <v>152</v>
      </c>
      <c r="X55" s="78"/>
    </row>
    <row r="56" spans="1:24" x14ac:dyDescent="0.25">
      <c r="A56" s="61"/>
      <c r="B56" s="62"/>
      <c r="F56" s="74"/>
      <c r="G56" s="73"/>
      <c r="H56" s="68"/>
      <c r="J56" s="74"/>
      <c r="K56" s="73"/>
      <c r="L56" s="68"/>
      <c r="N56" s="74"/>
      <c r="O56" s="73"/>
      <c r="P56" s="68"/>
      <c r="R56" s="74"/>
      <c r="S56" s="73"/>
      <c r="T56" s="68"/>
      <c r="V56" s="74"/>
      <c r="W56" s="73"/>
      <c r="X56" s="68"/>
    </row>
    <row r="57" spans="1:24" x14ac:dyDescent="0.25">
      <c r="A57" s="61" t="s">
        <v>97</v>
      </c>
      <c r="B57" s="62"/>
      <c r="F57" s="63" t="s">
        <v>98</v>
      </c>
      <c r="G57" s="64">
        <v>0</v>
      </c>
      <c r="H57" s="65"/>
      <c r="J57" s="63" t="s">
        <v>98</v>
      </c>
      <c r="K57" s="64"/>
      <c r="L57" s="65" t="s">
        <v>89</v>
      </c>
      <c r="N57" s="63" t="s">
        <v>98</v>
      </c>
      <c r="O57" s="64"/>
      <c r="P57" s="65"/>
      <c r="R57" s="63" t="s">
        <v>98</v>
      </c>
      <c r="S57" s="64">
        <v>0</v>
      </c>
      <c r="T57" s="65"/>
      <c r="V57" s="63" t="s">
        <v>98</v>
      </c>
      <c r="W57" s="64">
        <v>0</v>
      </c>
      <c r="X57" s="65"/>
    </row>
    <row r="58" spans="1:24" ht="15" customHeight="1" x14ac:dyDescent="0.25">
      <c r="A58" s="61" t="s">
        <v>99</v>
      </c>
      <c r="B58" s="62"/>
      <c r="F58" s="74"/>
      <c r="G58" s="73">
        <v>2000</v>
      </c>
      <c r="H58" s="349" t="s">
        <v>154</v>
      </c>
      <c r="J58" s="74"/>
      <c r="K58" s="73">
        <v>2017</v>
      </c>
      <c r="L58" s="349" t="s">
        <v>154</v>
      </c>
      <c r="N58" s="74"/>
      <c r="O58" s="73">
        <v>2005</v>
      </c>
      <c r="P58" s="349"/>
      <c r="R58" s="74"/>
      <c r="S58" s="73">
        <v>2000</v>
      </c>
      <c r="T58" s="349" t="s">
        <v>154</v>
      </c>
      <c r="V58" s="74"/>
      <c r="W58" s="73">
        <v>2000</v>
      </c>
      <c r="X58" s="349" t="s">
        <v>154</v>
      </c>
    </row>
    <row r="59" spans="1:24" x14ac:dyDescent="0.25">
      <c r="A59" s="66" t="s">
        <v>100</v>
      </c>
      <c r="B59" s="62"/>
      <c r="F59" s="102"/>
      <c r="G59" s="67">
        <v>0</v>
      </c>
      <c r="H59" s="349"/>
      <c r="J59" s="102">
        <v>0.25</v>
      </c>
      <c r="K59" s="67">
        <v>0.25</v>
      </c>
      <c r="L59" s="349"/>
      <c r="N59" s="102">
        <v>0.5</v>
      </c>
      <c r="O59" s="67">
        <v>0.5</v>
      </c>
      <c r="P59" s="349"/>
      <c r="R59" s="102"/>
      <c r="S59" s="67">
        <v>0</v>
      </c>
      <c r="T59" s="349"/>
      <c r="V59" s="102"/>
      <c r="W59" s="67">
        <v>0</v>
      </c>
      <c r="X59" s="349"/>
    </row>
    <row r="60" spans="1:24" x14ac:dyDescent="0.25">
      <c r="A60" s="66"/>
      <c r="B60" s="62"/>
      <c r="F60" s="74"/>
      <c r="G60" s="67"/>
      <c r="H60" s="349"/>
      <c r="J60" s="74"/>
      <c r="K60" s="67"/>
      <c r="L60" s="349"/>
      <c r="N60" s="74"/>
      <c r="O60" s="67"/>
      <c r="P60" s="349"/>
      <c r="R60" s="74"/>
      <c r="S60" s="67"/>
      <c r="T60" s="349"/>
      <c r="V60" s="74"/>
      <c r="W60" s="67"/>
      <c r="X60" s="349"/>
    </row>
    <row r="61" spans="1:24" x14ac:dyDescent="0.25">
      <c r="A61" s="66"/>
      <c r="B61" s="62"/>
      <c r="F61" s="74"/>
      <c r="G61" s="67"/>
      <c r="H61" s="349"/>
      <c r="J61" s="74"/>
      <c r="K61" s="67"/>
      <c r="L61" s="349"/>
      <c r="N61" s="74"/>
      <c r="O61" s="67"/>
      <c r="P61" s="349"/>
      <c r="R61" s="74"/>
      <c r="S61" s="67"/>
      <c r="T61" s="349"/>
      <c r="V61" s="74"/>
      <c r="W61" s="67"/>
      <c r="X61" s="349"/>
    </row>
    <row r="62" spans="1:24" x14ac:dyDescent="0.25">
      <c r="A62" s="66"/>
      <c r="B62" s="62"/>
      <c r="F62" s="74"/>
      <c r="G62" s="67"/>
      <c r="H62" s="349"/>
      <c r="J62" s="74"/>
      <c r="K62" s="67"/>
      <c r="L62" s="349"/>
      <c r="N62" s="74"/>
      <c r="O62" s="67"/>
      <c r="P62" s="349"/>
      <c r="R62" s="74"/>
      <c r="S62" s="67"/>
      <c r="T62" s="349"/>
      <c r="V62" s="74"/>
      <c r="W62" s="67"/>
      <c r="X62" s="349"/>
    </row>
    <row r="63" spans="1:24" x14ac:dyDescent="0.25">
      <c r="A63" s="66"/>
      <c r="B63" s="62"/>
      <c r="F63" s="74"/>
      <c r="G63" s="67"/>
      <c r="H63" s="349"/>
      <c r="J63" s="74"/>
      <c r="K63" s="67"/>
      <c r="L63" s="349"/>
      <c r="N63" s="74"/>
      <c r="O63" s="67"/>
      <c r="P63" s="349"/>
      <c r="R63" s="74"/>
      <c r="S63" s="67"/>
      <c r="T63" s="349"/>
      <c r="V63" s="74"/>
      <c r="W63" s="67"/>
      <c r="X63" s="349"/>
    </row>
    <row r="64" spans="1:24" x14ac:dyDescent="0.25">
      <c r="A64" s="61"/>
      <c r="B64" s="62"/>
      <c r="F64" s="74"/>
      <c r="G64" s="67"/>
      <c r="H64" s="349"/>
      <c r="J64" s="74"/>
      <c r="K64" s="67"/>
      <c r="L64" s="349"/>
      <c r="N64" s="74"/>
      <c r="O64" s="67"/>
      <c r="P64" s="349"/>
      <c r="R64" s="74"/>
      <c r="S64" s="67"/>
      <c r="T64" s="349"/>
      <c r="V64" s="74"/>
      <c r="W64" s="67"/>
      <c r="X64" s="349"/>
    </row>
    <row r="65" spans="1:24" x14ac:dyDescent="0.25">
      <c r="A65" s="69" t="s">
        <v>102</v>
      </c>
      <c r="B65" s="70"/>
      <c r="F65" s="71" t="s">
        <v>95</v>
      </c>
      <c r="G65" s="72">
        <f>+ROUND(G57*G59*$B$126/(LOOKUP(G58,$A$93:$A$126,$B$93:$B$126)),0)</f>
        <v>0</v>
      </c>
      <c r="H65" s="75">
        <f>IFERROR(ROUND(G65/$B$125,2),"")</f>
        <v>0</v>
      </c>
      <c r="J65" s="71" t="s">
        <v>129</v>
      </c>
      <c r="K65" s="72">
        <f>+ROUND(K57*K59*$B$126/(LOOKUP(K58,$A$93:$A$126,$B$93:$B$126)),0)</f>
        <v>0</v>
      </c>
      <c r="L65" s="75">
        <f>IFERROR(ROUND(K65/$B$125,2),"")</f>
        <v>0</v>
      </c>
      <c r="N65" s="71" t="s">
        <v>129</v>
      </c>
      <c r="O65" s="72">
        <f>+ROUND(O57*O59*$B$126/(LOOKUP(O58,$A$93:$A$126,$B$93:$B$126)),0)</f>
        <v>0</v>
      </c>
      <c r="P65" s="75">
        <f>IFERROR(ROUND(O65/$B$125,2),"")</f>
        <v>0</v>
      </c>
      <c r="R65" s="71" t="s">
        <v>95</v>
      </c>
      <c r="S65" s="72">
        <f>+ROUND(S57*S59*$B$126/(LOOKUP(S58,$A$93:$A$126,$B$93:$B$126)),0)</f>
        <v>0</v>
      </c>
      <c r="T65" s="75">
        <f>IFERROR(ROUND(S65/$B$125,2),"")</f>
        <v>0</v>
      </c>
      <c r="V65" s="71" t="s">
        <v>95</v>
      </c>
      <c r="W65" s="72">
        <f>+ROUND(W57*W59*$B$126/(LOOKUP(W58,$A$93:$A$126,$B$93:$B$126)),0)</f>
        <v>0</v>
      </c>
      <c r="X65" s="75">
        <f>IFERROR(ROUND(W65/$B$125,2),"")</f>
        <v>0</v>
      </c>
    </row>
    <row r="67" spans="1:24" x14ac:dyDescent="0.25">
      <c r="A67" s="59" t="s">
        <v>161</v>
      </c>
      <c r="B67" s="60"/>
      <c r="F67" s="76"/>
      <c r="G67" s="77" t="s">
        <v>161</v>
      </c>
      <c r="H67" s="78"/>
      <c r="J67" s="76"/>
      <c r="K67" s="77" t="s">
        <v>161</v>
      </c>
      <c r="L67" s="78"/>
      <c r="N67" s="76"/>
      <c r="O67" s="77" t="s">
        <v>161</v>
      </c>
      <c r="P67" s="78"/>
      <c r="R67" s="76"/>
      <c r="S67" s="77" t="s">
        <v>161</v>
      </c>
      <c r="T67" s="78"/>
      <c r="V67" s="76"/>
      <c r="W67" s="77" t="s">
        <v>161</v>
      </c>
      <c r="X67" s="78"/>
    </row>
    <row r="68" spans="1:24" x14ac:dyDescent="0.25">
      <c r="A68" s="61"/>
      <c r="B68" s="62"/>
      <c r="F68" s="74"/>
      <c r="G68" s="73"/>
      <c r="H68" s="68"/>
      <c r="J68" s="74"/>
      <c r="K68" s="73"/>
      <c r="L68" s="68"/>
      <c r="N68" s="74"/>
      <c r="O68" s="73"/>
      <c r="P68" s="68"/>
      <c r="R68" s="74"/>
      <c r="S68" s="73"/>
      <c r="T68" s="68"/>
      <c r="V68" s="74"/>
      <c r="W68" s="73"/>
      <c r="X68" s="68"/>
    </row>
    <row r="69" spans="1:24" x14ac:dyDescent="0.25">
      <c r="A69" s="61" t="s">
        <v>97</v>
      </c>
      <c r="B69" s="62"/>
      <c r="F69" s="63" t="s">
        <v>98</v>
      </c>
      <c r="G69" s="64">
        <v>0</v>
      </c>
      <c r="H69" s="65"/>
      <c r="J69" s="63" t="s">
        <v>98</v>
      </c>
      <c r="K69" s="64">
        <v>0</v>
      </c>
      <c r="L69" s="65"/>
      <c r="N69" s="63" t="s">
        <v>98</v>
      </c>
      <c r="O69" s="64"/>
      <c r="P69" s="65" t="s">
        <v>89</v>
      </c>
      <c r="R69" s="63" t="s">
        <v>98</v>
      </c>
      <c r="S69" s="64">
        <v>0</v>
      </c>
      <c r="T69" s="65"/>
      <c r="V69" s="63" t="s">
        <v>98</v>
      </c>
      <c r="W69" s="64">
        <v>0</v>
      </c>
      <c r="X69" s="65"/>
    </row>
    <row r="70" spans="1:24" ht="15" customHeight="1" x14ac:dyDescent="0.25">
      <c r="A70" s="61" t="s">
        <v>99</v>
      </c>
      <c r="B70" s="62"/>
      <c r="F70" s="74"/>
      <c r="G70" s="73">
        <v>2000</v>
      </c>
      <c r="H70" s="349" t="s">
        <v>154</v>
      </c>
      <c r="J70" s="74"/>
      <c r="K70" s="73">
        <v>2000</v>
      </c>
      <c r="L70" s="349" t="s">
        <v>154</v>
      </c>
      <c r="N70" s="74"/>
      <c r="O70" s="73">
        <v>1999</v>
      </c>
      <c r="P70" s="349"/>
      <c r="R70" s="74"/>
      <c r="S70" s="73">
        <v>2000</v>
      </c>
      <c r="T70" s="349" t="s">
        <v>154</v>
      </c>
      <c r="V70" s="74"/>
      <c r="W70" s="73">
        <v>2000</v>
      </c>
      <c r="X70" s="349" t="s">
        <v>154</v>
      </c>
    </row>
    <row r="71" spans="1:24" x14ac:dyDescent="0.25">
      <c r="A71" s="66" t="s">
        <v>100</v>
      </c>
      <c r="B71" s="62"/>
      <c r="F71" s="102"/>
      <c r="G71" s="67">
        <v>0</v>
      </c>
      <c r="H71" s="349"/>
      <c r="J71" s="102"/>
      <c r="K71" s="67">
        <v>0</v>
      </c>
      <c r="L71" s="349"/>
      <c r="N71" s="102">
        <v>0.8</v>
      </c>
      <c r="O71" s="67">
        <v>0</v>
      </c>
      <c r="P71" s="349"/>
      <c r="R71" s="102"/>
      <c r="S71" s="67">
        <v>0</v>
      </c>
      <c r="T71" s="349"/>
      <c r="V71" s="102"/>
      <c r="W71" s="67">
        <v>0</v>
      </c>
      <c r="X71" s="349"/>
    </row>
    <row r="72" spans="1:24" x14ac:dyDescent="0.25">
      <c r="A72" s="66"/>
      <c r="B72" s="62"/>
      <c r="F72" s="74"/>
      <c r="G72" s="67"/>
      <c r="H72" s="349"/>
      <c r="J72" s="74"/>
      <c r="K72" s="67"/>
      <c r="L72" s="349"/>
      <c r="N72" s="74"/>
      <c r="O72" s="67"/>
      <c r="P72" s="349"/>
      <c r="R72" s="74"/>
      <c r="S72" s="67"/>
      <c r="T72" s="349"/>
      <c r="V72" s="74"/>
      <c r="W72" s="67"/>
      <c r="X72" s="349"/>
    </row>
    <row r="73" spans="1:24" x14ac:dyDescent="0.25">
      <c r="A73" s="66"/>
      <c r="B73" s="62"/>
      <c r="F73" s="74"/>
      <c r="G73" s="67"/>
      <c r="H73" s="349"/>
      <c r="J73" s="74"/>
      <c r="K73" s="67"/>
      <c r="L73" s="349"/>
      <c r="N73" s="74"/>
      <c r="O73" s="67"/>
      <c r="P73" s="349"/>
      <c r="R73" s="74"/>
      <c r="S73" s="67"/>
      <c r="T73" s="349"/>
      <c r="V73" s="74"/>
      <c r="W73" s="67"/>
      <c r="X73" s="349"/>
    </row>
    <row r="74" spans="1:24" x14ac:dyDescent="0.25">
      <c r="A74" s="66"/>
      <c r="B74" s="62"/>
      <c r="F74" s="74"/>
      <c r="G74" s="67"/>
      <c r="H74" s="349"/>
      <c r="J74" s="74"/>
      <c r="K74" s="67"/>
      <c r="L74" s="349"/>
      <c r="N74" s="74"/>
      <c r="O74" s="67"/>
      <c r="P74" s="349"/>
      <c r="R74" s="74"/>
      <c r="S74" s="67"/>
      <c r="T74" s="349"/>
      <c r="V74" s="74"/>
      <c r="W74" s="67"/>
      <c r="X74" s="349"/>
    </row>
    <row r="75" spans="1:24" x14ac:dyDescent="0.25">
      <c r="A75" s="66"/>
      <c r="B75" s="62"/>
      <c r="F75" s="74"/>
      <c r="G75" s="67"/>
      <c r="H75" s="349"/>
      <c r="J75" s="74"/>
      <c r="K75" s="67"/>
      <c r="L75" s="349"/>
      <c r="N75" s="74"/>
      <c r="O75" s="67"/>
      <c r="P75" s="349"/>
      <c r="R75" s="74"/>
      <c r="S75" s="67"/>
      <c r="T75" s="349"/>
      <c r="V75" s="74"/>
      <c r="W75" s="67"/>
      <c r="X75" s="349"/>
    </row>
    <row r="76" spans="1:24" x14ac:dyDescent="0.25">
      <c r="A76" s="61"/>
      <c r="B76" s="62"/>
      <c r="F76" s="74"/>
      <c r="G76" s="67"/>
      <c r="H76" s="349"/>
      <c r="J76" s="74"/>
      <c r="K76" s="67"/>
      <c r="L76" s="349"/>
      <c r="N76" s="74"/>
      <c r="O76" s="67"/>
      <c r="P76" s="349"/>
      <c r="R76" s="74"/>
      <c r="S76" s="67"/>
      <c r="T76" s="349"/>
      <c r="V76" s="74"/>
      <c r="W76" s="67"/>
      <c r="X76" s="349"/>
    </row>
    <row r="77" spans="1:24" x14ac:dyDescent="0.25">
      <c r="A77" s="69" t="s">
        <v>102</v>
      </c>
      <c r="B77" s="70"/>
      <c r="F77" s="71" t="s">
        <v>95</v>
      </c>
      <c r="G77" s="72">
        <f>+ROUND(G69*G71*$B$126/(LOOKUP(G70,$A$93:$A$126,$B$93:$B$126)),0)</f>
        <v>0</v>
      </c>
      <c r="H77" s="75">
        <f>IFERROR(ROUND(G77/$B$125,2),"")</f>
        <v>0</v>
      </c>
      <c r="J77" s="71" t="s">
        <v>93</v>
      </c>
      <c r="K77" s="72">
        <f>+ROUND(K69*K71*$B$126/(LOOKUP(K70,$A$93:$A$126,$B$93:$B$126)),0)</f>
        <v>0</v>
      </c>
      <c r="L77" s="75">
        <f>IFERROR(ROUND(K77/$B$125,2),"")</f>
        <v>0</v>
      </c>
      <c r="N77" s="71" t="s">
        <v>95</v>
      </c>
      <c r="O77" s="72">
        <f>+ROUND(O69*O71*$B$126/(LOOKUP(O70,$A$93:$A$126,$B$93:$B$126)),0)</f>
        <v>0</v>
      </c>
      <c r="P77" s="75">
        <f>IFERROR(ROUND(O77/$B$125,2),"")</f>
        <v>0</v>
      </c>
      <c r="R77" s="71" t="s">
        <v>95</v>
      </c>
      <c r="S77" s="72">
        <f>+ROUND(S69*S71*$B$126/(LOOKUP(S70,$A$93:$A$126,$B$93:$B$126)),0)</f>
        <v>0</v>
      </c>
      <c r="T77" s="75">
        <f>IFERROR(ROUND(S77/$B$125,2),"")</f>
        <v>0</v>
      </c>
      <c r="V77" s="71" t="s">
        <v>95</v>
      </c>
      <c r="W77" s="72">
        <f>+ROUND(W69*W71*$B$126/(LOOKUP(W70,$A$93:$A$126,$B$93:$B$126)),0)</f>
        <v>0</v>
      </c>
      <c r="X77" s="75">
        <f>IFERROR(ROUND(W77/$B$125,2),"")</f>
        <v>0</v>
      </c>
    </row>
    <row r="79" spans="1:24" x14ac:dyDescent="0.25">
      <c r="A79" s="59" t="s">
        <v>162</v>
      </c>
      <c r="B79" s="60"/>
      <c r="F79" s="76"/>
      <c r="G79" s="77" t="s">
        <v>162</v>
      </c>
      <c r="H79" s="78"/>
      <c r="J79" s="76"/>
      <c r="K79" s="77" t="s">
        <v>162</v>
      </c>
      <c r="L79" s="78"/>
      <c r="N79" s="76"/>
      <c r="O79" s="77" t="s">
        <v>162</v>
      </c>
      <c r="P79" s="78"/>
      <c r="R79" s="76"/>
      <c r="S79" s="77" t="s">
        <v>162</v>
      </c>
      <c r="T79" s="78"/>
      <c r="V79" s="76"/>
      <c r="W79" s="77" t="s">
        <v>162</v>
      </c>
      <c r="X79" s="78"/>
    </row>
    <row r="80" spans="1:24" x14ac:dyDescent="0.25">
      <c r="A80" s="61"/>
      <c r="B80" s="62"/>
      <c r="F80" s="74"/>
      <c r="G80" s="73"/>
      <c r="H80" s="68"/>
      <c r="J80" s="74"/>
      <c r="K80" s="73"/>
      <c r="L80" s="68"/>
      <c r="N80" s="74"/>
      <c r="O80" s="73"/>
      <c r="P80" s="68"/>
      <c r="R80" s="74"/>
      <c r="S80" s="73"/>
      <c r="T80" s="68"/>
      <c r="V80" s="74"/>
      <c r="W80" s="73"/>
      <c r="X80" s="68"/>
    </row>
    <row r="81" spans="1:24" x14ac:dyDescent="0.25">
      <c r="A81" s="61" t="s">
        <v>97</v>
      </c>
      <c r="B81" s="62"/>
      <c r="F81" s="63" t="s">
        <v>98</v>
      </c>
      <c r="G81" s="64">
        <v>0</v>
      </c>
      <c r="H81" s="65"/>
      <c r="J81" s="63" t="s">
        <v>98</v>
      </c>
      <c r="K81" s="64">
        <v>0</v>
      </c>
      <c r="L81" s="65"/>
      <c r="N81" s="63" t="s">
        <v>98</v>
      </c>
      <c r="O81" s="64"/>
      <c r="P81" s="65" t="s">
        <v>89</v>
      </c>
      <c r="R81" s="63" t="s">
        <v>98</v>
      </c>
      <c r="S81" s="64">
        <v>0</v>
      </c>
      <c r="T81" s="65"/>
      <c r="V81" s="63" t="s">
        <v>98</v>
      </c>
      <c r="W81" s="64">
        <v>0</v>
      </c>
      <c r="X81" s="65"/>
    </row>
    <row r="82" spans="1:24" ht="15" customHeight="1" x14ac:dyDescent="0.25">
      <c r="A82" s="61" t="s">
        <v>99</v>
      </c>
      <c r="B82" s="62"/>
      <c r="F82" s="74"/>
      <c r="G82" s="73">
        <v>2000</v>
      </c>
      <c r="H82" s="349" t="s">
        <v>154</v>
      </c>
      <c r="J82" s="74"/>
      <c r="K82" s="73">
        <v>2000</v>
      </c>
      <c r="L82" s="349" t="s">
        <v>154</v>
      </c>
      <c r="N82" s="74"/>
      <c r="O82" s="73">
        <v>2011</v>
      </c>
      <c r="P82" s="349"/>
      <c r="R82" s="74"/>
      <c r="S82" s="73">
        <v>2000</v>
      </c>
      <c r="T82" s="349" t="s">
        <v>154</v>
      </c>
      <c r="V82" s="74"/>
      <c r="W82" s="73">
        <v>2000</v>
      </c>
      <c r="X82" s="349" t="s">
        <v>154</v>
      </c>
    </row>
    <row r="83" spans="1:24" x14ac:dyDescent="0.25">
      <c r="A83" s="66" t="s">
        <v>100</v>
      </c>
      <c r="B83" s="62"/>
      <c r="F83" s="102"/>
      <c r="G83" s="67">
        <v>0</v>
      </c>
      <c r="H83" s="349"/>
      <c r="J83" s="102"/>
      <c r="K83" s="67">
        <v>0</v>
      </c>
      <c r="L83" s="349"/>
      <c r="N83" s="102">
        <v>1</v>
      </c>
      <c r="O83" s="67">
        <v>0</v>
      </c>
      <c r="P83" s="349"/>
      <c r="R83" s="102"/>
      <c r="S83" s="67">
        <v>0</v>
      </c>
      <c r="T83" s="349"/>
      <c r="V83" s="102"/>
      <c r="W83" s="67">
        <v>0</v>
      </c>
      <c r="X83" s="349"/>
    </row>
    <row r="84" spans="1:24" x14ac:dyDescent="0.25">
      <c r="A84" s="66"/>
      <c r="B84" s="62"/>
      <c r="F84" s="74"/>
      <c r="G84" s="67"/>
      <c r="H84" s="349"/>
      <c r="J84" s="74"/>
      <c r="K84" s="67"/>
      <c r="L84" s="349"/>
      <c r="N84" s="74"/>
      <c r="O84" s="67"/>
      <c r="P84" s="349"/>
      <c r="R84" s="74"/>
      <c r="S84" s="67"/>
      <c r="T84" s="349"/>
      <c r="V84" s="74"/>
      <c r="W84" s="67"/>
      <c r="X84" s="349"/>
    </row>
    <row r="85" spans="1:24" x14ac:dyDescent="0.25">
      <c r="A85" s="66"/>
      <c r="B85" s="62"/>
      <c r="F85" s="74"/>
      <c r="G85" s="67"/>
      <c r="H85" s="349"/>
      <c r="J85" s="74"/>
      <c r="K85" s="67"/>
      <c r="L85" s="349"/>
      <c r="N85" s="74"/>
      <c r="O85" s="67"/>
      <c r="P85" s="349"/>
      <c r="R85" s="74"/>
      <c r="S85" s="67"/>
      <c r="T85" s="349"/>
      <c r="V85" s="74"/>
      <c r="W85" s="67"/>
      <c r="X85" s="349"/>
    </row>
    <row r="86" spans="1:24" x14ac:dyDescent="0.25">
      <c r="A86" s="66"/>
      <c r="B86" s="62"/>
      <c r="F86" s="74"/>
      <c r="G86" s="67"/>
      <c r="H86" s="349"/>
      <c r="J86" s="74"/>
      <c r="K86" s="67"/>
      <c r="L86" s="349"/>
      <c r="N86" s="74"/>
      <c r="O86" s="67"/>
      <c r="P86" s="349"/>
      <c r="R86" s="74"/>
      <c r="S86" s="67"/>
      <c r="T86" s="349"/>
      <c r="V86" s="74"/>
      <c r="W86" s="67"/>
      <c r="X86" s="349"/>
    </row>
    <row r="87" spans="1:24" x14ac:dyDescent="0.25">
      <c r="A87" s="66"/>
      <c r="B87" s="62"/>
      <c r="F87" s="74"/>
      <c r="G87" s="67"/>
      <c r="H87" s="349"/>
      <c r="J87" s="74"/>
      <c r="K87" s="67"/>
      <c r="L87" s="349"/>
      <c r="N87" s="74"/>
      <c r="O87" s="67"/>
      <c r="P87" s="349"/>
      <c r="R87" s="74"/>
      <c r="S87" s="67"/>
      <c r="T87" s="349"/>
      <c r="V87" s="74"/>
      <c r="W87" s="67"/>
      <c r="X87" s="349"/>
    </row>
    <row r="88" spans="1:24" x14ac:dyDescent="0.25">
      <c r="A88" s="61"/>
      <c r="B88" s="62"/>
      <c r="F88" s="74"/>
      <c r="G88" s="67"/>
      <c r="H88" s="349"/>
      <c r="J88" s="74"/>
      <c r="K88" s="67"/>
      <c r="L88" s="349"/>
      <c r="N88" s="74"/>
      <c r="O88" s="67"/>
      <c r="P88" s="349"/>
      <c r="R88" s="74"/>
      <c r="S88" s="67"/>
      <c r="T88" s="349"/>
      <c r="V88" s="74"/>
      <c r="W88" s="67"/>
      <c r="X88" s="349"/>
    </row>
    <row r="89" spans="1:24" x14ac:dyDescent="0.25">
      <c r="A89" s="69" t="s">
        <v>102</v>
      </c>
      <c r="B89" s="70"/>
      <c r="F89" s="71" t="s">
        <v>95</v>
      </c>
      <c r="G89" s="72">
        <f>+ROUND(G81*G83*$B$126/(LOOKUP(G82,$A$93:$A$126,$B$93:$B$126)),0)</f>
        <v>0</v>
      </c>
      <c r="H89" s="75">
        <f>IFERROR(ROUND(G89/$B$125,2),"")</f>
        <v>0</v>
      </c>
      <c r="J89" s="71" t="s">
        <v>95</v>
      </c>
      <c r="K89" s="72">
        <f>+ROUND(K81*K83*$B$126/(LOOKUP(K82,$A$93:$A$126,$B$93:$B$126)),0)</f>
        <v>0</v>
      </c>
      <c r="L89" s="75">
        <f>IFERROR(ROUND(K89/$B$125,2),"")</f>
        <v>0</v>
      </c>
      <c r="N89" s="71" t="s">
        <v>95</v>
      </c>
      <c r="O89" s="72">
        <f>+ROUND(O81*O83*$B$126/(LOOKUP(O82,$A$93:$A$126,$B$93:$B$126)),0)</f>
        <v>0</v>
      </c>
      <c r="P89" s="75">
        <f>IFERROR(ROUND(O89/$B$125,2),"")</f>
        <v>0</v>
      </c>
      <c r="R89" s="71" t="s">
        <v>95</v>
      </c>
      <c r="S89" s="72">
        <f>+ROUND(S81*S83*$B$126/(LOOKUP(S82,$A$93:$A$126,$B$93:$B$126)),0)</f>
        <v>0</v>
      </c>
      <c r="T89" s="75">
        <f>IFERROR(ROUND(S89/$B$125,2),"")</f>
        <v>0</v>
      </c>
      <c r="V89" s="71" t="s">
        <v>95</v>
      </c>
      <c r="W89" s="72">
        <f>+ROUND(W81*W83*$B$126/(LOOKUP(W82,$A$93:$A$126,$B$93:$B$126)),0)</f>
        <v>0</v>
      </c>
      <c r="X89" s="75">
        <f>IFERROR(ROUND(W89/$B$125,2),"")</f>
        <v>0</v>
      </c>
    </row>
    <row r="93" spans="1:24" ht="16.5" x14ac:dyDescent="0.3">
      <c r="A93" s="79">
        <v>1986</v>
      </c>
      <c r="B93" s="190">
        <v>16811</v>
      </c>
    </row>
    <row r="94" spans="1:24" ht="16.5" x14ac:dyDescent="0.3">
      <c r="A94" s="79">
        <v>1987</v>
      </c>
      <c r="B94" s="190">
        <v>20510</v>
      </c>
    </row>
    <row r="95" spans="1:24" ht="16.5" x14ac:dyDescent="0.3">
      <c r="A95" s="79">
        <v>1988</v>
      </c>
      <c r="B95" s="190">
        <v>25637</v>
      </c>
    </row>
    <row r="96" spans="1:24" ht="16.5" x14ac:dyDescent="0.3">
      <c r="A96" s="79">
        <v>1989</v>
      </c>
      <c r="B96" s="190">
        <v>32560</v>
      </c>
    </row>
    <row r="97" spans="1:2" ht="16.5" x14ac:dyDescent="0.3">
      <c r="A97" s="79">
        <v>1990</v>
      </c>
      <c r="B97" s="190">
        <v>41025</v>
      </c>
    </row>
    <row r="98" spans="1:2" ht="16.5" x14ac:dyDescent="0.3">
      <c r="A98" s="79">
        <v>1991</v>
      </c>
      <c r="B98" s="190">
        <v>51716</v>
      </c>
    </row>
    <row r="99" spans="1:2" ht="16.5" x14ac:dyDescent="0.3">
      <c r="A99" s="79">
        <v>1992</v>
      </c>
      <c r="B99" s="190">
        <v>65190</v>
      </c>
    </row>
    <row r="100" spans="1:2" ht="16.5" x14ac:dyDescent="0.3">
      <c r="A100" s="79">
        <v>1993</v>
      </c>
      <c r="B100" s="190">
        <v>81510</v>
      </c>
    </row>
    <row r="101" spans="1:2" ht="16.5" x14ac:dyDescent="0.3">
      <c r="A101" s="79">
        <v>1994</v>
      </c>
      <c r="B101" s="190">
        <v>98700</v>
      </c>
    </row>
    <row r="102" spans="1:2" ht="16.5" x14ac:dyDescent="0.3">
      <c r="A102" s="79">
        <v>1995</v>
      </c>
      <c r="B102" s="190">
        <v>118934</v>
      </c>
    </row>
    <row r="103" spans="1:2" ht="16.5" x14ac:dyDescent="0.3">
      <c r="A103" s="79">
        <v>1996</v>
      </c>
      <c r="B103" s="190">
        <v>142125</v>
      </c>
    </row>
    <row r="104" spans="1:2" ht="16.5" x14ac:dyDescent="0.3">
      <c r="A104" s="79">
        <v>1997</v>
      </c>
      <c r="B104" s="190">
        <v>172005</v>
      </c>
    </row>
    <row r="105" spans="1:2" ht="16.5" x14ac:dyDescent="0.3">
      <c r="A105" s="79">
        <v>1998</v>
      </c>
      <c r="B105" s="190">
        <v>203826</v>
      </c>
    </row>
    <row r="106" spans="1:2" ht="16.5" x14ac:dyDescent="0.3">
      <c r="A106" s="79">
        <v>1999</v>
      </c>
      <c r="B106" s="190">
        <v>236460</v>
      </c>
    </row>
    <row r="107" spans="1:2" ht="16.5" x14ac:dyDescent="0.3">
      <c r="A107" s="79">
        <v>2000</v>
      </c>
      <c r="B107" s="190">
        <v>260100</v>
      </c>
    </row>
    <row r="108" spans="1:2" ht="16.5" x14ac:dyDescent="0.3">
      <c r="A108" s="79">
        <v>2001</v>
      </c>
      <c r="B108" s="190">
        <v>286000</v>
      </c>
    </row>
    <row r="109" spans="1:2" ht="16.5" x14ac:dyDescent="0.3">
      <c r="A109" s="79">
        <v>2002</v>
      </c>
      <c r="B109" s="190">
        <v>309000</v>
      </c>
    </row>
    <row r="110" spans="1:2" ht="16.5" x14ac:dyDescent="0.3">
      <c r="A110" s="79">
        <v>2003</v>
      </c>
      <c r="B110" s="190">
        <v>332000</v>
      </c>
    </row>
    <row r="111" spans="1:2" ht="16.5" x14ac:dyDescent="0.3">
      <c r="A111" s="79">
        <v>2004</v>
      </c>
      <c r="B111" s="190">
        <v>358000</v>
      </c>
    </row>
    <row r="112" spans="1:2" ht="16.5" x14ac:dyDescent="0.3">
      <c r="A112" s="79">
        <v>2005</v>
      </c>
      <c r="B112" s="190">
        <v>381500</v>
      </c>
    </row>
    <row r="113" spans="1:2" ht="16.5" x14ac:dyDescent="0.3">
      <c r="A113" s="79">
        <v>2006</v>
      </c>
      <c r="B113" s="190">
        <v>408000</v>
      </c>
    </row>
    <row r="114" spans="1:2" ht="16.5" x14ac:dyDescent="0.3">
      <c r="A114" s="79">
        <v>2007</v>
      </c>
      <c r="B114" s="190">
        <v>433700</v>
      </c>
    </row>
    <row r="115" spans="1:2" ht="16.5" x14ac:dyDescent="0.3">
      <c r="A115" s="79">
        <v>2008</v>
      </c>
      <c r="B115" s="190">
        <v>461500</v>
      </c>
    </row>
    <row r="116" spans="1:2" ht="16.5" x14ac:dyDescent="0.3">
      <c r="A116" s="79">
        <v>2009</v>
      </c>
      <c r="B116" s="190">
        <v>496900</v>
      </c>
    </row>
    <row r="117" spans="1:2" ht="16.5" x14ac:dyDescent="0.3">
      <c r="A117" s="79">
        <v>2010</v>
      </c>
      <c r="B117" s="190">
        <v>515000</v>
      </c>
    </row>
    <row r="118" spans="1:2" ht="16.5" x14ac:dyDescent="0.3">
      <c r="A118" s="79">
        <v>2011</v>
      </c>
      <c r="B118" s="190">
        <v>535600</v>
      </c>
    </row>
    <row r="119" spans="1:2" ht="16.5" x14ac:dyDescent="0.3">
      <c r="A119" s="79">
        <v>2012</v>
      </c>
      <c r="B119" s="190">
        <v>566700</v>
      </c>
    </row>
    <row r="120" spans="1:2" ht="16.5" x14ac:dyDescent="0.3">
      <c r="A120" s="79">
        <v>2013</v>
      </c>
      <c r="B120" s="190">
        <v>589500</v>
      </c>
    </row>
    <row r="121" spans="1:2" ht="16.5" x14ac:dyDescent="0.3">
      <c r="A121" s="79">
        <v>2014</v>
      </c>
      <c r="B121" s="190">
        <v>616000</v>
      </c>
    </row>
    <row r="122" spans="1:2" ht="16.5" x14ac:dyDescent="0.3">
      <c r="A122" s="79">
        <v>2015</v>
      </c>
      <c r="B122" s="190">
        <v>644350</v>
      </c>
    </row>
    <row r="123" spans="1:2" ht="16.5" x14ac:dyDescent="0.3">
      <c r="A123" s="79">
        <v>2016</v>
      </c>
      <c r="B123" s="190">
        <v>689454</v>
      </c>
    </row>
    <row r="124" spans="1:2" ht="16.5" x14ac:dyDescent="0.3">
      <c r="A124" s="79">
        <v>2017</v>
      </c>
      <c r="B124" s="190">
        <v>737717</v>
      </c>
    </row>
    <row r="125" spans="1:2" ht="16.5" x14ac:dyDescent="0.3">
      <c r="A125" s="79">
        <v>2018</v>
      </c>
      <c r="B125" s="190">
        <v>781242</v>
      </c>
    </row>
    <row r="126" spans="1:2" ht="16.5" x14ac:dyDescent="0.3">
      <c r="A126" s="79">
        <v>2019</v>
      </c>
      <c r="B126" s="190">
        <v>828116</v>
      </c>
    </row>
  </sheetData>
  <mergeCells count="38">
    <mergeCell ref="X82:X88"/>
    <mergeCell ref="X22:X28"/>
    <mergeCell ref="X34:X40"/>
    <mergeCell ref="X46:X52"/>
    <mergeCell ref="X58:X64"/>
    <mergeCell ref="X70:X76"/>
    <mergeCell ref="H58:H64"/>
    <mergeCell ref="L58:L64"/>
    <mergeCell ref="P58:P64"/>
    <mergeCell ref="T58:T64"/>
    <mergeCell ref="H46:H52"/>
    <mergeCell ref="L46:L52"/>
    <mergeCell ref="P46:P52"/>
    <mergeCell ref="T46:T52"/>
    <mergeCell ref="H34:H40"/>
    <mergeCell ref="L34:L40"/>
    <mergeCell ref="T22:T28"/>
    <mergeCell ref="T34:T40"/>
    <mergeCell ref="P22:P28"/>
    <mergeCell ref="P34:P40"/>
    <mergeCell ref="A2:B3"/>
    <mergeCell ref="A6:B6"/>
    <mergeCell ref="A17:B17"/>
    <mergeCell ref="L22:L28"/>
    <mergeCell ref="H22:H28"/>
    <mergeCell ref="A13:B15"/>
    <mergeCell ref="D13:D15"/>
    <mergeCell ref="A8:B8"/>
    <mergeCell ref="A10:B12"/>
    <mergeCell ref="D10:D12"/>
    <mergeCell ref="H70:H76"/>
    <mergeCell ref="L70:L76"/>
    <mergeCell ref="P70:P76"/>
    <mergeCell ref="T70:T76"/>
    <mergeCell ref="H82:H88"/>
    <mergeCell ref="L82:L88"/>
    <mergeCell ref="P82:P88"/>
    <mergeCell ref="T82:T88"/>
  </mergeCells>
  <conditionalFormatting sqref="L6:L7">
    <cfRule type="cellIs" dxfId="92" priority="376" operator="equal">
      <formula>"NO CUMPLE"</formula>
    </cfRule>
  </conditionalFormatting>
  <conditionalFormatting sqref="H10:H12">
    <cfRule type="cellIs" dxfId="91" priority="364" operator="equal">
      <formula>"NO CUMPLE"</formula>
    </cfRule>
  </conditionalFormatting>
  <conditionalFormatting sqref="L15">
    <cfRule type="cellIs" dxfId="90" priority="363" operator="equal">
      <formula>"NO CUMPLE"</formula>
    </cfRule>
  </conditionalFormatting>
  <conditionalFormatting sqref="L10:L12">
    <cfRule type="cellIs" dxfId="89" priority="362" operator="equal">
      <formula>"NO CUMPLE"</formula>
    </cfRule>
  </conditionalFormatting>
  <conditionalFormatting sqref="G17">
    <cfRule type="cellIs" dxfId="88" priority="352" operator="equal">
      <formula>"NO CUMPLE"</formula>
    </cfRule>
    <cfRule type="cellIs" dxfId="87" priority="353" operator="equal">
      <formula>"CUMPLE"</formula>
    </cfRule>
  </conditionalFormatting>
  <conditionalFormatting sqref="K17">
    <cfRule type="cellIs" dxfId="86" priority="341" operator="equal">
      <formula>"NO CUMPLE"</formula>
    </cfRule>
    <cfRule type="cellIs" dxfId="85" priority="342" operator="equal">
      <formula>"CUMPLE"</formula>
    </cfRule>
  </conditionalFormatting>
  <conditionalFormatting sqref="P6:P7">
    <cfRule type="cellIs" dxfId="84" priority="133" operator="equal">
      <formula>"NO CUMPLE"</formula>
    </cfRule>
  </conditionalFormatting>
  <conditionalFormatting sqref="P10:P12">
    <cfRule type="cellIs" dxfId="83" priority="131" operator="equal">
      <formula>"NO CUMPLE"</formula>
    </cfRule>
  </conditionalFormatting>
  <conditionalFormatting sqref="T6:T7">
    <cfRule type="cellIs" dxfId="82" priority="118" operator="equal">
      <formula>"NO CUMPLE"</formula>
    </cfRule>
  </conditionalFormatting>
  <conditionalFormatting sqref="T14:T15">
    <cfRule type="cellIs" dxfId="81" priority="117" operator="equal">
      <formula>"NO CUMPLE"</formula>
    </cfRule>
  </conditionalFormatting>
  <conditionalFormatting sqref="T12">
    <cfRule type="cellIs" dxfId="80" priority="116" operator="equal">
      <formula>"NO CUMPLE"</formula>
    </cfRule>
  </conditionalFormatting>
  <conditionalFormatting sqref="H8:H9">
    <cfRule type="cellIs" dxfId="79" priority="108" operator="equal">
      <formula>"NO CUMPLE"</formula>
    </cfRule>
  </conditionalFormatting>
  <conditionalFormatting sqref="L9">
    <cfRule type="cellIs" dxfId="78" priority="107" operator="equal">
      <formula>"NO CUMPLE"</formula>
    </cfRule>
  </conditionalFormatting>
  <conditionalFormatting sqref="P9">
    <cfRule type="cellIs" dxfId="77" priority="106" operator="equal">
      <formula>"NO CUMPLE"</formula>
    </cfRule>
  </conditionalFormatting>
  <conditionalFormatting sqref="T9">
    <cfRule type="cellIs" dxfId="76" priority="105" operator="equal">
      <formula>"NO CUMPLE"</formula>
    </cfRule>
  </conditionalFormatting>
  <conditionalFormatting sqref="H8">
    <cfRule type="cellIs" dxfId="75" priority="39" operator="equal">
      <formula>"NO"</formula>
    </cfRule>
  </conditionalFormatting>
  <conditionalFormatting sqref="L8">
    <cfRule type="cellIs" dxfId="74" priority="38" operator="equal">
      <formula>"NO CUMPLE"</formula>
    </cfRule>
  </conditionalFormatting>
  <conditionalFormatting sqref="L8">
    <cfRule type="cellIs" dxfId="73" priority="37" operator="equal">
      <formula>"NO"</formula>
    </cfRule>
  </conditionalFormatting>
  <conditionalFormatting sqref="P8">
    <cfRule type="cellIs" dxfId="72" priority="36" operator="equal">
      <formula>"NO CUMPLE"</formula>
    </cfRule>
  </conditionalFormatting>
  <conditionalFormatting sqref="P8">
    <cfRule type="cellIs" dxfId="71" priority="35" operator="equal">
      <formula>"NO"</formula>
    </cfRule>
  </conditionalFormatting>
  <conditionalFormatting sqref="T8">
    <cfRule type="cellIs" dxfId="70" priority="34" operator="equal">
      <formula>"NO CUMPLE"</formula>
    </cfRule>
  </conditionalFormatting>
  <conditionalFormatting sqref="T8">
    <cfRule type="cellIs" dxfId="69" priority="33" operator="equal">
      <formula>"NO"</formula>
    </cfRule>
  </conditionalFormatting>
  <conditionalFormatting sqref="H14">
    <cfRule type="cellIs" dxfId="68" priority="32" operator="equal">
      <formula>"NO"</formula>
    </cfRule>
  </conditionalFormatting>
  <conditionalFormatting sqref="L14">
    <cfRule type="cellIs" dxfId="67" priority="30" operator="equal">
      <formula>"NO"</formula>
    </cfRule>
  </conditionalFormatting>
  <conditionalFormatting sqref="P13">
    <cfRule type="cellIs" dxfId="66" priority="29" operator="equal">
      <formula>"NO"</formula>
    </cfRule>
  </conditionalFormatting>
  <conditionalFormatting sqref="T13">
    <cfRule type="cellIs" dxfId="65" priority="28" operator="equal">
      <formula>"NO"</formula>
    </cfRule>
  </conditionalFormatting>
  <conditionalFormatting sqref="L13">
    <cfRule type="cellIs" dxfId="64" priority="27" operator="equal">
      <formula>"NO"</formula>
    </cfRule>
  </conditionalFormatting>
  <conditionalFormatting sqref="P15">
    <cfRule type="cellIs" dxfId="63" priority="26" operator="equal">
      <formula>"NO"</formula>
    </cfRule>
  </conditionalFormatting>
  <conditionalFormatting sqref="P14">
    <cfRule type="cellIs" dxfId="62" priority="25" operator="equal">
      <formula>"NO"</formula>
    </cfRule>
  </conditionalFormatting>
  <conditionalFormatting sqref="O17">
    <cfRule type="cellIs" dxfId="61" priority="14" operator="equal">
      <formula>"NO CUMPLE"</formula>
    </cfRule>
    <cfRule type="cellIs" dxfId="60" priority="15" operator="equal">
      <formula>"CUMPLE"</formula>
    </cfRule>
  </conditionalFormatting>
  <conditionalFormatting sqref="X6:X7">
    <cfRule type="cellIs" dxfId="59" priority="13" operator="equal">
      <formula>"NO CUMPLE"</formula>
    </cfRule>
  </conditionalFormatting>
  <conditionalFormatting sqref="X10:X12">
    <cfRule type="cellIs" dxfId="58" priority="12" operator="equal">
      <formula>"NO CUMPLE"</formula>
    </cfRule>
  </conditionalFormatting>
  <conditionalFormatting sqref="X9">
    <cfRule type="cellIs" dxfId="57" priority="11" operator="equal">
      <formula>"NO CUMPLE"</formula>
    </cfRule>
  </conditionalFormatting>
  <conditionalFormatting sqref="X8">
    <cfRule type="cellIs" dxfId="56" priority="10" operator="equal">
      <formula>"NO CUMPLE"</formula>
    </cfRule>
  </conditionalFormatting>
  <conditionalFormatting sqref="X8">
    <cfRule type="cellIs" dxfId="55" priority="9" operator="equal">
      <formula>"NO"</formula>
    </cfRule>
  </conditionalFormatting>
  <conditionalFormatting sqref="X13">
    <cfRule type="cellIs" dxfId="54" priority="8" operator="equal">
      <formula>"NO"</formula>
    </cfRule>
  </conditionalFormatting>
  <conditionalFormatting sqref="X15">
    <cfRule type="cellIs" dxfId="53" priority="7" operator="equal">
      <formula>"NO"</formula>
    </cfRule>
  </conditionalFormatting>
  <conditionalFormatting sqref="X14">
    <cfRule type="cellIs" dxfId="52" priority="6" operator="equal">
      <formula>"NO"</formula>
    </cfRule>
  </conditionalFormatting>
  <conditionalFormatting sqref="W17">
    <cfRule type="cellIs" dxfId="51" priority="4" operator="equal">
      <formula>"NO CUMPLE"</formula>
    </cfRule>
    <cfRule type="cellIs" dxfId="50" priority="5" operator="equal">
      <formula>"CUMPLE"</formula>
    </cfRule>
  </conditionalFormatting>
  <conditionalFormatting sqref="T10:T11">
    <cfRule type="cellIs" dxfId="49" priority="3" operator="equal">
      <formula>"NO CUMPLE"</formula>
    </cfRule>
  </conditionalFormatting>
  <conditionalFormatting sqref="S17">
    <cfRule type="cellIs" dxfId="48" priority="1" operator="equal">
      <formula>"NO CUMPLE"</formula>
    </cfRule>
    <cfRule type="cellIs" dxfId="47" priority="2" operator="equal">
      <formula>"CUMPLE"</formula>
    </cfRule>
  </conditionalFormatting>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Y135"/>
  <sheetViews>
    <sheetView zoomScale="80" zoomScaleNormal="80" workbookViewId="0">
      <pane xSplit="4" ySplit="7" topLeftCell="E9" activePane="bottomRight" state="frozen"/>
      <selection pane="topRight" activeCell="E1" sqref="E1"/>
      <selection pane="bottomLeft" activeCell="A8" sqref="A8"/>
      <selection pane="bottomRight" activeCell="W118" sqref="W118"/>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140625" style="1" bestFit="1" customWidth="1"/>
    <col min="8" max="8" width="18.85546875" style="1" bestFit="1" customWidth="1"/>
    <col min="9" max="9" width="16.85546875" style="1" customWidth="1"/>
    <col min="10" max="10" width="15.140625" style="1" bestFit="1" customWidth="1"/>
    <col min="11" max="11" width="18.85546875" style="1" bestFit="1" customWidth="1"/>
    <col min="12" max="12" width="16.85546875" style="1" customWidth="1"/>
    <col min="13" max="13" width="15.140625" style="1" bestFit="1" customWidth="1"/>
    <col min="14" max="14" width="18.85546875" style="1" bestFit="1" customWidth="1"/>
    <col min="15" max="15" width="16.85546875" style="1" customWidth="1"/>
    <col min="16" max="16" width="15.140625" style="1" bestFit="1" customWidth="1"/>
    <col min="17" max="17" width="18.85546875" style="1" bestFit="1" customWidth="1"/>
    <col min="18" max="18" width="16.85546875" style="1" customWidth="1"/>
    <col min="19" max="19" width="15.140625" style="1" bestFit="1" customWidth="1"/>
    <col min="20" max="20" width="18.85546875" style="1" bestFit="1" customWidth="1"/>
    <col min="21" max="21" width="16.85546875" style="1" customWidth="1"/>
    <col min="22" max="22" width="15.140625" style="1" bestFit="1" customWidth="1"/>
    <col min="23" max="23" width="18.85546875" style="1" bestFit="1" customWidth="1"/>
    <col min="24" max="24" width="16.85546875" style="1" customWidth="1"/>
    <col min="25" max="16384" width="15" style="1"/>
  </cols>
  <sheetData>
    <row r="1" spans="1:24" x14ac:dyDescent="0.25">
      <c r="A1" s="371" t="s">
        <v>85</v>
      </c>
      <c r="B1" s="371"/>
      <c r="C1" s="371"/>
      <c r="D1" s="371"/>
      <c r="E1" s="371"/>
      <c r="F1" s="371"/>
    </row>
    <row r="2" spans="1:24" x14ac:dyDescent="0.25">
      <c r="A2" s="371" t="s">
        <v>118</v>
      </c>
      <c r="B2" s="371"/>
      <c r="C2" s="371"/>
      <c r="D2" s="371"/>
      <c r="E2" s="371"/>
      <c r="F2" s="371"/>
    </row>
    <row r="3" spans="1:24" ht="18" customHeight="1" x14ac:dyDescent="0.25">
      <c r="A3" s="378" t="s">
        <v>149</v>
      </c>
      <c r="B3" s="378"/>
      <c r="C3" s="378"/>
      <c r="D3" s="378"/>
      <c r="E3" s="378"/>
      <c r="F3" s="378"/>
      <c r="G3" s="365"/>
      <c r="H3" s="366"/>
      <c r="I3" s="367"/>
      <c r="J3" s="365"/>
      <c r="K3" s="366"/>
      <c r="L3" s="367"/>
      <c r="M3" s="365"/>
      <c r="N3" s="366"/>
      <c r="O3" s="367"/>
      <c r="P3" s="365"/>
      <c r="Q3" s="366"/>
      <c r="R3" s="367"/>
      <c r="S3" s="365"/>
      <c r="T3" s="366"/>
      <c r="U3" s="367"/>
      <c r="V3" s="365"/>
      <c r="W3" s="366"/>
      <c r="X3" s="367"/>
    </row>
    <row r="4" spans="1:24" ht="59.25" customHeight="1" x14ac:dyDescent="0.25">
      <c r="A4" s="378"/>
      <c r="B4" s="378"/>
      <c r="C4" s="378"/>
      <c r="D4" s="378"/>
      <c r="E4" s="378"/>
      <c r="F4" s="378"/>
      <c r="G4" s="368"/>
      <c r="H4" s="369"/>
      <c r="I4" s="370"/>
      <c r="J4" s="368"/>
      <c r="K4" s="369"/>
      <c r="L4" s="370"/>
      <c r="M4" s="368"/>
      <c r="N4" s="369"/>
      <c r="O4" s="370"/>
      <c r="P4" s="368"/>
      <c r="Q4" s="369"/>
      <c r="R4" s="370"/>
      <c r="S4" s="368"/>
      <c r="T4" s="369"/>
      <c r="U4" s="370"/>
      <c r="V4" s="368"/>
      <c r="W4" s="369"/>
      <c r="X4" s="370"/>
    </row>
    <row r="5" spans="1:24" x14ac:dyDescent="0.25">
      <c r="A5" s="378"/>
      <c r="B5" s="378"/>
      <c r="C5" s="378"/>
      <c r="D5" s="378"/>
      <c r="E5" s="378"/>
      <c r="F5" s="378"/>
      <c r="G5" s="371">
        <v>1</v>
      </c>
      <c r="H5" s="371"/>
      <c r="I5" s="371"/>
      <c r="J5" s="371">
        <v>2</v>
      </c>
      <c r="K5" s="371"/>
      <c r="L5" s="371"/>
      <c r="M5" s="371">
        <v>3</v>
      </c>
      <c r="N5" s="371"/>
      <c r="O5" s="371"/>
      <c r="P5" s="371">
        <v>4</v>
      </c>
      <c r="Q5" s="371"/>
      <c r="R5" s="371"/>
      <c r="S5" s="371">
        <v>5</v>
      </c>
      <c r="T5" s="371"/>
      <c r="U5" s="371"/>
      <c r="V5" s="371">
        <v>7</v>
      </c>
      <c r="W5" s="371"/>
      <c r="X5" s="371"/>
    </row>
    <row r="6" spans="1:24" ht="15" customHeight="1" x14ac:dyDescent="0.25">
      <c r="A6" s="377" t="s">
        <v>119</v>
      </c>
      <c r="B6" s="377"/>
      <c r="C6" s="377"/>
      <c r="D6" s="377"/>
      <c r="E6" s="377"/>
      <c r="F6" s="377"/>
      <c r="G6" s="372" t="s">
        <v>64</v>
      </c>
      <c r="H6" s="372" t="s">
        <v>65</v>
      </c>
      <c r="I6" s="115" t="s">
        <v>120</v>
      </c>
      <c r="J6" s="372" t="s">
        <v>64</v>
      </c>
      <c r="K6" s="372" t="s">
        <v>65</v>
      </c>
      <c r="L6" s="168" t="s">
        <v>120</v>
      </c>
      <c r="M6" s="372" t="s">
        <v>64</v>
      </c>
      <c r="N6" s="372" t="s">
        <v>65</v>
      </c>
      <c r="O6" s="168" t="s">
        <v>120</v>
      </c>
      <c r="P6" s="372" t="s">
        <v>64</v>
      </c>
      <c r="Q6" s="372" t="s">
        <v>65</v>
      </c>
      <c r="R6" s="168" t="s">
        <v>120</v>
      </c>
      <c r="S6" s="372" t="s">
        <v>64</v>
      </c>
      <c r="T6" s="372" t="s">
        <v>65</v>
      </c>
      <c r="U6" s="181" t="s">
        <v>120</v>
      </c>
      <c r="V6" s="372" t="s">
        <v>64</v>
      </c>
      <c r="W6" s="372" t="s">
        <v>65</v>
      </c>
      <c r="X6" s="181" t="s">
        <v>120</v>
      </c>
    </row>
    <row r="7" spans="1:24" x14ac:dyDescent="0.25">
      <c r="A7" s="119" t="s">
        <v>0</v>
      </c>
      <c r="B7" s="119" t="s">
        <v>66</v>
      </c>
      <c r="C7" s="119" t="s">
        <v>4</v>
      </c>
      <c r="D7" s="119" t="s">
        <v>1</v>
      </c>
      <c r="E7" s="119" t="s">
        <v>64</v>
      </c>
      <c r="F7" s="119" t="s">
        <v>65</v>
      </c>
      <c r="G7" s="373"/>
      <c r="H7" s="373"/>
      <c r="I7" s="116" t="s">
        <v>121</v>
      </c>
      <c r="J7" s="373"/>
      <c r="K7" s="373"/>
      <c r="L7" s="169" t="s">
        <v>121</v>
      </c>
      <c r="M7" s="373"/>
      <c r="N7" s="373"/>
      <c r="O7" s="169" t="s">
        <v>121</v>
      </c>
      <c r="P7" s="373"/>
      <c r="Q7" s="373"/>
      <c r="R7" s="169" t="s">
        <v>121</v>
      </c>
      <c r="S7" s="373"/>
      <c r="T7" s="373"/>
      <c r="U7" s="182" t="s">
        <v>121</v>
      </c>
      <c r="V7" s="373"/>
      <c r="W7" s="373"/>
      <c r="X7" s="182" t="s">
        <v>121</v>
      </c>
    </row>
    <row r="8" spans="1:24" s="120" customFormat="1" x14ac:dyDescent="0.25">
      <c r="A8" s="119"/>
      <c r="B8" s="117"/>
      <c r="C8" s="119"/>
      <c r="D8" s="119"/>
      <c r="E8" s="119"/>
      <c r="F8" s="119"/>
      <c r="G8" s="119"/>
      <c r="H8" s="119"/>
      <c r="I8" s="119"/>
      <c r="J8" s="167"/>
      <c r="K8" s="167"/>
      <c r="L8" s="167"/>
      <c r="M8" s="167"/>
      <c r="N8" s="167"/>
      <c r="O8" s="167"/>
      <c r="P8" s="167"/>
      <c r="Q8" s="167"/>
      <c r="R8" s="167"/>
      <c r="S8" s="180"/>
      <c r="T8" s="180"/>
      <c r="U8" s="180"/>
      <c r="V8" s="180"/>
      <c r="W8" s="180"/>
      <c r="X8" s="180"/>
    </row>
    <row r="9" spans="1:24" ht="15" x14ac:dyDescent="0.25">
      <c r="A9" s="106"/>
      <c r="B9" s="107"/>
      <c r="C9" s="106"/>
      <c r="D9" s="108"/>
      <c r="E9" s="176"/>
      <c r="F9" s="176">
        <f>ROUND($D9*E9,0)</f>
        <v>0</v>
      </c>
      <c r="G9" s="176"/>
      <c r="H9" s="176">
        <f>ROUND($D9*G9,0)</f>
        <v>0</v>
      </c>
      <c r="I9" s="103" t="str">
        <f t="shared" ref="I9" si="0">+IF(G9&lt;=$E9,"OK","NO OK")</f>
        <v>OK</v>
      </c>
      <c r="J9" s="176"/>
      <c r="K9" s="176">
        <f t="shared" ref="K9:K10" si="1">ROUND($D9*J9,0)</f>
        <v>0</v>
      </c>
      <c r="L9" s="103" t="str">
        <f t="shared" ref="L9:L10" si="2">+IF(J9&lt;=$E9,"OK","NO OK")</f>
        <v>OK</v>
      </c>
      <c r="M9" s="176"/>
      <c r="N9" s="176">
        <f t="shared" ref="N9:N10" si="3">ROUND($D9*M9,0)</f>
        <v>0</v>
      </c>
      <c r="O9" s="103" t="str">
        <f t="shared" ref="O9:O10" si="4">+IF(M9&lt;=$E9,"OK","NO OK")</f>
        <v>OK</v>
      </c>
      <c r="P9" s="176"/>
      <c r="Q9" s="176">
        <f t="shared" ref="Q9:Q10" si="5">ROUND($D9*P9,0)</f>
        <v>0</v>
      </c>
      <c r="R9" s="103" t="str">
        <f t="shared" ref="R9:R10" si="6">+IF(P9&lt;=$E9,"OK","NO OK")</f>
        <v>OK</v>
      </c>
      <c r="S9" s="176"/>
      <c r="T9" s="176">
        <f t="shared" ref="T9:T10" si="7">ROUND($D9*S9,0)</f>
        <v>0</v>
      </c>
      <c r="U9" s="103" t="str">
        <f t="shared" ref="U9:U10" si="8">+IF(S9&lt;=$E9,"OK","NO OK")</f>
        <v>OK</v>
      </c>
      <c r="V9" s="176"/>
      <c r="W9" s="176">
        <f t="shared" ref="W9:W10" si="9">ROUND($D9*V9,0)</f>
        <v>0</v>
      </c>
      <c r="X9" s="103" t="str">
        <f t="shared" ref="X9:X10" si="10">+IF(V9&lt;=$E9,"OK","NO OK")</f>
        <v>OK</v>
      </c>
    </row>
    <row r="10" spans="1:24" ht="15" x14ac:dyDescent="0.25">
      <c r="A10" s="106"/>
      <c r="B10" s="107"/>
      <c r="C10" s="106"/>
      <c r="D10" s="108"/>
      <c r="E10" s="176"/>
      <c r="F10" s="176">
        <f t="shared" ref="F10:F73" si="11">ROUND($D10*E10,0)</f>
        <v>0</v>
      </c>
      <c r="G10" s="176"/>
      <c r="H10" s="176">
        <f t="shared" ref="H10:H11" si="12">ROUND($D10*G10,0)</f>
        <v>0</v>
      </c>
      <c r="I10" s="103" t="str">
        <f t="shared" ref="I10:I11" si="13">+IF(G10&lt;=$E10,"OK","NO OK")</f>
        <v>OK</v>
      </c>
      <c r="J10" s="176"/>
      <c r="K10" s="176">
        <f t="shared" si="1"/>
        <v>0</v>
      </c>
      <c r="L10" s="103" t="str">
        <f t="shared" si="2"/>
        <v>OK</v>
      </c>
      <c r="M10" s="176"/>
      <c r="N10" s="176">
        <f t="shared" si="3"/>
        <v>0</v>
      </c>
      <c r="O10" s="103" t="str">
        <f t="shared" si="4"/>
        <v>OK</v>
      </c>
      <c r="P10" s="176"/>
      <c r="Q10" s="176">
        <f t="shared" si="5"/>
        <v>0</v>
      </c>
      <c r="R10" s="103" t="str">
        <f t="shared" si="6"/>
        <v>OK</v>
      </c>
      <c r="S10" s="176"/>
      <c r="T10" s="176">
        <f t="shared" si="7"/>
        <v>0</v>
      </c>
      <c r="U10" s="103" t="str">
        <f t="shared" si="8"/>
        <v>OK</v>
      </c>
      <c r="V10" s="176"/>
      <c r="W10" s="176">
        <f t="shared" si="9"/>
        <v>0</v>
      </c>
      <c r="X10" s="103" t="str">
        <f t="shared" si="10"/>
        <v>OK</v>
      </c>
    </row>
    <row r="11" spans="1:24" ht="15" x14ac:dyDescent="0.25">
      <c r="A11" s="106"/>
      <c r="B11" s="107"/>
      <c r="C11" s="106"/>
      <c r="D11" s="108"/>
      <c r="E11" s="176"/>
      <c r="F11" s="176">
        <f t="shared" si="11"/>
        <v>0</v>
      </c>
      <c r="G11" s="176"/>
      <c r="H11" s="176">
        <f t="shared" si="12"/>
        <v>0</v>
      </c>
      <c r="I11" s="103" t="str">
        <f t="shared" si="13"/>
        <v>OK</v>
      </c>
      <c r="J11" s="176"/>
      <c r="K11" s="176">
        <f t="shared" ref="K11:K74" si="14">ROUND($D11*J11,0)</f>
        <v>0</v>
      </c>
      <c r="L11" s="103" t="str">
        <f t="shared" ref="L11:L74" si="15">+IF(J11&lt;=$E11,"OK","NO OK")</f>
        <v>OK</v>
      </c>
      <c r="M11" s="176"/>
      <c r="N11" s="176">
        <f t="shared" ref="N11:N74" si="16">ROUND($D11*M11,0)</f>
        <v>0</v>
      </c>
      <c r="O11" s="103" t="str">
        <f t="shared" ref="O11:O74" si="17">+IF(M11&lt;=$E11,"OK","NO OK")</f>
        <v>OK</v>
      </c>
      <c r="P11" s="176"/>
      <c r="Q11" s="176">
        <f t="shared" ref="Q11:Q74" si="18">ROUND($D11*P11,0)</f>
        <v>0</v>
      </c>
      <c r="R11" s="103" t="str">
        <f t="shared" ref="R11:R74" si="19">+IF(P11&lt;=$E11,"OK","NO OK")</f>
        <v>OK</v>
      </c>
      <c r="S11" s="176"/>
      <c r="T11" s="176">
        <f t="shared" ref="T11:T74" si="20">ROUND($D11*S11,0)</f>
        <v>0</v>
      </c>
      <c r="U11" s="103" t="str">
        <f t="shared" ref="U11:U74" si="21">+IF(S11&lt;=$E11,"OK","NO OK")</f>
        <v>OK</v>
      </c>
      <c r="V11" s="176"/>
      <c r="W11" s="176">
        <f t="shared" ref="W11:W74" si="22">ROUND($D11*V11,0)</f>
        <v>0</v>
      </c>
      <c r="X11" s="103" t="str">
        <f t="shared" ref="X11:X74" si="23">+IF(V11&lt;=$E11,"OK","NO OK")</f>
        <v>OK</v>
      </c>
    </row>
    <row r="12" spans="1:24" ht="15" x14ac:dyDescent="0.25">
      <c r="A12" s="106"/>
      <c r="B12" s="107"/>
      <c r="C12" s="106"/>
      <c r="D12" s="108"/>
      <c r="E12" s="176"/>
      <c r="F12" s="176">
        <f t="shared" si="11"/>
        <v>0</v>
      </c>
      <c r="G12" s="176"/>
      <c r="H12" s="176">
        <f t="shared" ref="H12:H75" si="24">ROUND($D12*G12,0)</f>
        <v>0</v>
      </c>
      <c r="I12" s="103" t="str">
        <f t="shared" ref="I12:I75" si="25">+IF(G12&lt;=$E12,"OK","NO OK")</f>
        <v>OK</v>
      </c>
      <c r="J12" s="176"/>
      <c r="K12" s="176">
        <f t="shared" si="14"/>
        <v>0</v>
      </c>
      <c r="L12" s="103" t="str">
        <f t="shared" si="15"/>
        <v>OK</v>
      </c>
      <c r="M12" s="176"/>
      <c r="N12" s="176">
        <f t="shared" si="16"/>
        <v>0</v>
      </c>
      <c r="O12" s="103" t="str">
        <f t="shared" si="17"/>
        <v>OK</v>
      </c>
      <c r="P12" s="176"/>
      <c r="Q12" s="176">
        <f t="shared" si="18"/>
        <v>0</v>
      </c>
      <c r="R12" s="103" t="str">
        <f t="shared" si="19"/>
        <v>OK</v>
      </c>
      <c r="S12" s="176"/>
      <c r="T12" s="176">
        <f t="shared" si="20"/>
        <v>0</v>
      </c>
      <c r="U12" s="103" t="str">
        <f t="shared" si="21"/>
        <v>OK</v>
      </c>
      <c r="V12" s="176"/>
      <c r="W12" s="176">
        <f t="shared" si="22"/>
        <v>0</v>
      </c>
      <c r="X12" s="103" t="str">
        <f t="shared" si="23"/>
        <v>OK</v>
      </c>
    </row>
    <row r="13" spans="1:24" ht="15" x14ac:dyDescent="0.25">
      <c r="A13" s="106"/>
      <c r="B13" s="107"/>
      <c r="C13" s="106"/>
      <c r="D13" s="108"/>
      <c r="E13" s="176"/>
      <c r="F13" s="176">
        <f t="shared" si="11"/>
        <v>0</v>
      </c>
      <c r="G13" s="176"/>
      <c r="H13" s="176">
        <f t="shared" si="24"/>
        <v>0</v>
      </c>
      <c r="I13" s="103" t="str">
        <f t="shared" si="25"/>
        <v>OK</v>
      </c>
      <c r="J13" s="176"/>
      <c r="K13" s="176">
        <f t="shared" si="14"/>
        <v>0</v>
      </c>
      <c r="L13" s="103" t="str">
        <f t="shared" si="15"/>
        <v>OK</v>
      </c>
      <c r="M13" s="176"/>
      <c r="N13" s="176">
        <f t="shared" si="16"/>
        <v>0</v>
      </c>
      <c r="O13" s="103" t="str">
        <f t="shared" si="17"/>
        <v>OK</v>
      </c>
      <c r="P13" s="176"/>
      <c r="Q13" s="176">
        <f t="shared" si="18"/>
        <v>0</v>
      </c>
      <c r="R13" s="103" t="str">
        <f t="shared" si="19"/>
        <v>OK</v>
      </c>
      <c r="S13" s="176"/>
      <c r="T13" s="176">
        <f t="shared" si="20"/>
        <v>0</v>
      </c>
      <c r="U13" s="103" t="str">
        <f t="shared" si="21"/>
        <v>OK</v>
      </c>
      <c r="V13" s="176"/>
      <c r="W13" s="176">
        <f t="shared" si="22"/>
        <v>0</v>
      </c>
      <c r="X13" s="103" t="str">
        <f t="shared" si="23"/>
        <v>OK</v>
      </c>
    </row>
    <row r="14" spans="1:24" ht="15" x14ac:dyDescent="0.25">
      <c r="A14" s="106"/>
      <c r="B14" s="107"/>
      <c r="C14" s="106"/>
      <c r="D14" s="108"/>
      <c r="E14" s="176"/>
      <c r="F14" s="176">
        <f t="shared" si="11"/>
        <v>0</v>
      </c>
      <c r="G14" s="176"/>
      <c r="H14" s="176">
        <f t="shared" si="24"/>
        <v>0</v>
      </c>
      <c r="I14" s="103" t="str">
        <f t="shared" si="25"/>
        <v>OK</v>
      </c>
      <c r="J14" s="176"/>
      <c r="K14" s="176">
        <f t="shared" si="14"/>
        <v>0</v>
      </c>
      <c r="L14" s="103" t="str">
        <f t="shared" si="15"/>
        <v>OK</v>
      </c>
      <c r="M14" s="176"/>
      <c r="N14" s="176">
        <f t="shared" si="16"/>
        <v>0</v>
      </c>
      <c r="O14" s="103" t="str">
        <f t="shared" si="17"/>
        <v>OK</v>
      </c>
      <c r="P14" s="176"/>
      <c r="Q14" s="176">
        <f t="shared" si="18"/>
        <v>0</v>
      </c>
      <c r="R14" s="103" t="str">
        <f t="shared" si="19"/>
        <v>OK</v>
      </c>
      <c r="S14" s="176"/>
      <c r="T14" s="176">
        <f t="shared" si="20"/>
        <v>0</v>
      </c>
      <c r="U14" s="103" t="str">
        <f t="shared" si="21"/>
        <v>OK</v>
      </c>
      <c r="V14" s="176"/>
      <c r="W14" s="176">
        <f t="shared" si="22"/>
        <v>0</v>
      </c>
      <c r="X14" s="103" t="str">
        <f t="shared" si="23"/>
        <v>OK</v>
      </c>
    </row>
    <row r="15" spans="1:24" ht="15" x14ac:dyDescent="0.25">
      <c r="A15" s="106"/>
      <c r="B15" s="107"/>
      <c r="C15" s="106"/>
      <c r="D15" s="108"/>
      <c r="E15" s="176"/>
      <c r="F15" s="176">
        <f t="shared" si="11"/>
        <v>0</v>
      </c>
      <c r="G15" s="176"/>
      <c r="H15" s="176">
        <f t="shared" si="24"/>
        <v>0</v>
      </c>
      <c r="I15" s="103" t="str">
        <f t="shared" si="25"/>
        <v>OK</v>
      </c>
      <c r="J15" s="176"/>
      <c r="K15" s="176">
        <f t="shared" si="14"/>
        <v>0</v>
      </c>
      <c r="L15" s="103" t="str">
        <f t="shared" si="15"/>
        <v>OK</v>
      </c>
      <c r="M15" s="176"/>
      <c r="N15" s="176">
        <f t="shared" si="16"/>
        <v>0</v>
      </c>
      <c r="O15" s="103" t="str">
        <f t="shared" si="17"/>
        <v>OK</v>
      </c>
      <c r="P15" s="176"/>
      <c r="Q15" s="176">
        <f t="shared" si="18"/>
        <v>0</v>
      </c>
      <c r="R15" s="103" t="str">
        <f t="shared" si="19"/>
        <v>OK</v>
      </c>
      <c r="S15" s="176"/>
      <c r="T15" s="176">
        <f t="shared" si="20"/>
        <v>0</v>
      </c>
      <c r="U15" s="103" t="str">
        <f t="shared" si="21"/>
        <v>OK</v>
      </c>
      <c r="V15" s="176"/>
      <c r="W15" s="176">
        <f t="shared" si="22"/>
        <v>0</v>
      </c>
      <c r="X15" s="103" t="str">
        <f t="shared" si="23"/>
        <v>OK</v>
      </c>
    </row>
    <row r="16" spans="1:24" ht="15" x14ac:dyDescent="0.25">
      <c r="A16" s="106"/>
      <c r="B16" s="107"/>
      <c r="C16" s="106"/>
      <c r="D16" s="108"/>
      <c r="E16" s="176"/>
      <c r="F16" s="176">
        <f t="shared" si="11"/>
        <v>0</v>
      </c>
      <c r="G16" s="176"/>
      <c r="H16" s="176">
        <f t="shared" si="24"/>
        <v>0</v>
      </c>
      <c r="I16" s="103" t="str">
        <f t="shared" si="25"/>
        <v>OK</v>
      </c>
      <c r="J16" s="176"/>
      <c r="K16" s="176">
        <f t="shared" si="14"/>
        <v>0</v>
      </c>
      <c r="L16" s="103" t="str">
        <f t="shared" si="15"/>
        <v>OK</v>
      </c>
      <c r="M16" s="176"/>
      <c r="N16" s="176">
        <f t="shared" si="16"/>
        <v>0</v>
      </c>
      <c r="O16" s="103" t="str">
        <f t="shared" si="17"/>
        <v>OK</v>
      </c>
      <c r="P16" s="176"/>
      <c r="Q16" s="176">
        <f t="shared" si="18"/>
        <v>0</v>
      </c>
      <c r="R16" s="103" t="str">
        <f t="shared" si="19"/>
        <v>OK</v>
      </c>
      <c r="S16" s="176"/>
      <c r="T16" s="176">
        <f t="shared" si="20"/>
        <v>0</v>
      </c>
      <c r="U16" s="103" t="str">
        <f t="shared" si="21"/>
        <v>OK</v>
      </c>
      <c r="V16" s="176"/>
      <c r="W16" s="176">
        <f t="shared" si="22"/>
        <v>0</v>
      </c>
      <c r="X16" s="103" t="str">
        <f t="shared" si="23"/>
        <v>OK</v>
      </c>
    </row>
    <row r="17" spans="1:24" ht="15" x14ac:dyDescent="0.25">
      <c r="A17" s="106"/>
      <c r="B17" s="107"/>
      <c r="C17" s="106"/>
      <c r="D17" s="108"/>
      <c r="E17" s="176"/>
      <c r="F17" s="176">
        <f t="shared" si="11"/>
        <v>0</v>
      </c>
      <c r="G17" s="176"/>
      <c r="H17" s="176">
        <f t="shared" si="24"/>
        <v>0</v>
      </c>
      <c r="I17" s="103" t="str">
        <f t="shared" si="25"/>
        <v>OK</v>
      </c>
      <c r="J17" s="176"/>
      <c r="K17" s="176">
        <f t="shared" si="14"/>
        <v>0</v>
      </c>
      <c r="L17" s="103" t="str">
        <f t="shared" si="15"/>
        <v>OK</v>
      </c>
      <c r="M17" s="176"/>
      <c r="N17" s="176">
        <f t="shared" si="16"/>
        <v>0</v>
      </c>
      <c r="O17" s="103" t="str">
        <f t="shared" si="17"/>
        <v>OK</v>
      </c>
      <c r="P17" s="176"/>
      <c r="Q17" s="176">
        <f t="shared" si="18"/>
        <v>0</v>
      </c>
      <c r="R17" s="103" t="str">
        <f t="shared" si="19"/>
        <v>OK</v>
      </c>
      <c r="S17" s="176"/>
      <c r="T17" s="176">
        <f t="shared" si="20"/>
        <v>0</v>
      </c>
      <c r="U17" s="103" t="str">
        <f t="shared" si="21"/>
        <v>OK</v>
      </c>
      <c r="V17" s="176"/>
      <c r="W17" s="176">
        <f t="shared" si="22"/>
        <v>0</v>
      </c>
      <c r="X17" s="103" t="str">
        <f t="shared" si="23"/>
        <v>OK</v>
      </c>
    </row>
    <row r="18" spans="1:24" ht="15" x14ac:dyDescent="0.25">
      <c r="A18" s="106"/>
      <c r="B18" s="107"/>
      <c r="C18" s="106"/>
      <c r="D18" s="108"/>
      <c r="E18" s="176"/>
      <c r="F18" s="176">
        <f t="shared" si="11"/>
        <v>0</v>
      </c>
      <c r="G18" s="176"/>
      <c r="H18" s="176">
        <f t="shared" si="24"/>
        <v>0</v>
      </c>
      <c r="I18" s="103" t="str">
        <f t="shared" si="25"/>
        <v>OK</v>
      </c>
      <c r="J18" s="176"/>
      <c r="K18" s="176">
        <f t="shared" si="14"/>
        <v>0</v>
      </c>
      <c r="L18" s="103" t="str">
        <f t="shared" si="15"/>
        <v>OK</v>
      </c>
      <c r="M18" s="176"/>
      <c r="N18" s="176">
        <f t="shared" si="16"/>
        <v>0</v>
      </c>
      <c r="O18" s="103" t="str">
        <f t="shared" si="17"/>
        <v>OK</v>
      </c>
      <c r="P18" s="176"/>
      <c r="Q18" s="176">
        <f t="shared" si="18"/>
        <v>0</v>
      </c>
      <c r="R18" s="103" t="str">
        <f t="shared" si="19"/>
        <v>OK</v>
      </c>
      <c r="S18" s="176"/>
      <c r="T18" s="176">
        <f t="shared" si="20"/>
        <v>0</v>
      </c>
      <c r="U18" s="103" t="str">
        <f t="shared" si="21"/>
        <v>OK</v>
      </c>
      <c r="V18" s="176"/>
      <c r="W18" s="176">
        <f t="shared" si="22"/>
        <v>0</v>
      </c>
      <c r="X18" s="103" t="str">
        <f t="shared" si="23"/>
        <v>OK</v>
      </c>
    </row>
    <row r="19" spans="1:24" ht="15" x14ac:dyDescent="0.25">
      <c r="A19" s="106"/>
      <c r="B19" s="107"/>
      <c r="C19" s="106"/>
      <c r="D19" s="108"/>
      <c r="E19" s="176"/>
      <c r="F19" s="176">
        <f t="shared" si="11"/>
        <v>0</v>
      </c>
      <c r="G19" s="176"/>
      <c r="H19" s="176">
        <f t="shared" si="24"/>
        <v>0</v>
      </c>
      <c r="I19" s="103" t="str">
        <f t="shared" si="25"/>
        <v>OK</v>
      </c>
      <c r="J19" s="176"/>
      <c r="K19" s="176">
        <f t="shared" si="14"/>
        <v>0</v>
      </c>
      <c r="L19" s="103" t="str">
        <f t="shared" si="15"/>
        <v>OK</v>
      </c>
      <c r="M19" s="176"/>
      <c r="N19" s="176">
        <f t="shared" si="16"/>
        <v>0</v>
      </c>
      <c r="O19" s="103" t="str">
        <f t="shared" si="17"/>
        <v>OK</v>
      </c>
      <c r="P19" s="176"/>
      <c r="Q19" s="176">
        <f t="shared" si="18"/>
        <v>0</v>
      </c>
      <c r="R19" s="103" t="str">
        <f t="shared" si="19"/>
        <v>OK</v>
      </c>
      <c r="S19" s="176"/>
      <c r="T19" s="176">
        <f t="shared" si="20"/>
        <v>0</v>
      </c>
      <c r="U19" s="103" t="str">
        <f t="shared" si="21"/>
        <v>OK</v>
      </c>
      <c r="V19" s="176"/>
      <c r="W19" s="176">
        <f t="shared" si="22"/>
        <v>0</v>
      </c>
      <c r="X19" s="103" t="str">
        <f t="shared" si="23"/>
        <v>OK</v>
      </c>
    </row>
    <row r="20" spans="1:24" ht="15" x14ac:dyDescent="0.25">
      <c r="A20" s="106"/>
      <c r="B20" s="107"/>
      <c r="C20" s="106"/>
      <c r="D20" s="108"/>
      <c r="E20" s="176"/>
      <c r="F20" s="176">
        <f t="shared" si="11"/>
        <v>0</v>
      </c>
      <c r="G20" s="176"/>
      <c r="H20" s="176">
        <f t="shared" si="24"/>
        <v>0</v>
      </c>
      <c r="I20" s="103" t="str">
        <f t="shared" si="25"/>
        <v>OK</v>
      </c>
      <c r="J20" s="176"/>
      <c r="K20" s="176">
        <f t="shared" si="14"/>
        <v>0</v>
      </c>
      <c r="L20" s="103" t="str">
        <f t="shared" si="15"/>
        <v>OK</v>
      </c>
      <c r="M20" s="176"/>
      <c r="N20" s="176">
        <f t="shared" si="16"/>
        <v>0</v>
      </c>
      <c r="O20" s="103" t="str">
        <f t="shared" si="17"/>
        <v>OK</v>
      </c>
      <c r="P20" s="176"/>
      <c r="Q20" s="176">
        <f t="shared" si="18"/>
        <v>0</v>
      </c>
      <c r="R20" s="103" t="str">
        <f t="shared" si="19"/>
        <v>OK</v>
      </c>
      <c r="S20" s="176"/>
      <c r="T20" s="176">
        <f t="shared" si="20"/>
        <v>0</v>
      </c>
      <c r="U20" s="103" t="str">
        <f t="shared" si="21"/>
        <v>OK</v>
      </c>
      <c r="V20" s="176"/>
      <c r="W20" s="176">
        <f t="shared" si="22"/>
        <v>0</v>
      </c>
      <c r="X20" s="103" t="str">
        <f t="shared" si="23"/>
        <v>OK</v>
      </c>
    </row>
    <row r="21" spans="1:24" ht="15" x14ac:dyDescent="0.25">
      <c r="A21" s="106"/>
      <c r="B21" s="107"/>
      <c r="C21" s="106"/>
      <c r="D21" s="108"/>
      <c r="E21" s="176"/>
      <c r="F21" s="176">
        <f t="shared" si="11"/>
        <v>0</v>
      </c>
      <c r="G21" s="176"/>
      <c r="H21" s="176">
        <f t="shared" si="24"/>
        <v>0</v>
      </c>
      <c r="I21" s="103" t="str">
        <f t="shared" si="25"/>
        <v>OK</v>
      </c>
      <c r="J21" s="176"/>
      <c r="K21" s="176">
        <f t="shared" si="14"/>
        <v>0</v>
      </c>
      <c r="L21" s="103" t="str">
        <f t="shared" si="15"/>
        <v>OK</v>
      </c>
      <c r="M21" s="176"/>
      <c r="N21" s="176">
        <f t="shared" si="16"/>
        <v>0</v>
      </c>
      <c r="O21" s="103" t="str">
        <f t="shared" si="17"/>
        <v>OK</v>
      </c>
      <c r="P21" s="176"/>
      <c r="Q21" s="176">
        <f t="shared" si="18"/>
        <v>0</v>
      </c>
      <c r="R21" s="103" t="str">
        <f t="shared" si="19"/>
        <v>OK</v>
      </c>
      <c r="S21" s="176"/>
      <c r="T21" s="176">
        <f t="shared" si="20"/>
        <v>0</v>
      </c>
      <c r="U21" s="103" t="str">
        <f t="shared" si="21"/>
        <v>OK</v>
      </c>
      <c r="V21" s="176"/>
      <c r="W21" s="176">
        <f t="shared" si="22"/>
        <v>0</v>
      </c>
      <c r="X21" s="103" t="str">
        <f t="shared" si="23"/>
        <v>OK</v>
      </c>
    </row>
    <row r="22" spans="1:24" ht="15" x14ac:dyDescent="0.25">
      <c r="A22" s="106"/>
      <c r="B22" s="107"/>
      <c r="C22" s="106"/>
      <c r="D22" s="108"/>
      <c r="E22" s="176"/>
      <c r="F22" s="176">
        <f t="shared" si="11"/>
        <v>0</v>
      </c>
      <c r="G22" s="176"/>
      <c r="H22" s="176">
        <f t="shared" si="24"/>
        <v>0</v>
      </c>
      <c r="I22" s="103" t="str">
        <f t="shared" si="25"/>
        <v>OK</v>
      </c>
      <c r="J22" s="176"/>
      <c r="K22" s="176">
        <f t="shared" si="14"/>
        <v>0</v>
      </c>
      <c r="L22" s="103" t="str">
        <f t="shared" si="15"/>
        <v>OK</v>
      </c>
      <c r="M22" s="176"/>
      <c r="N22" s="176">
        <f t="shared" si="16"/>
        <v>0</v>
      </c>
      <c r="O22" s="103" t="str">
        <f t="shared" si="17"/>
        <v>OK</v>
      </c>
      <c r="P22" s="176"/>
      <c r="Q22" s="176">
        <f t="shared" si="18"/>
        <v>0</v>
      </c>
      <c r="R22" s="103" t="str">
        <f t="shared" si="19"/>
        <v>OK</v>
      </c>
      <c r="S22" s="176"/>
      <c r="T22" s="176">
        <f t="shared" si="20"/>
        <v>0</v>
      </c>
      <c r="U22" s="103" t="str">
        <f t="shared" si="21"/>
        <v>OK</v>
      </c>
      <c r="V22" s="176"/>
      <c r="W22" s="176">
        <f t="shared" si="22"/>
        <v>0</v>
      </c>
      <c r="X22" s="103" t="str">
        <f t="shared" si="23"/>
        <v>OK</v>
      </c>
    </row>
    <row r="23" spans="1:24" ht="15" x14ac:dyDescent="0.25">
      <c r="A23" s="106"/>
      <c r="B23" s="107"/>
      <c r="C23" s="106"/>
      <c r="D23" s="108"/>
      <c r="E23" s="176"/>
      <c r="F23" s="176">
        <f t="shared" si="11"/>
        <v>0</v>
      </c>
      <c r="G23" s="176"/>
      <c r="H23" s="176">
        <f t="shared" si="24"/>
        <v>0</v>
      </c>
      <c r="I23" s="103" t="str">
        <f t="shared" si="25"/>
        <v>OK</v>
      </c>
      <c r="J23" s="176"/>
      <c r="K23" s="176">
        <f t="shared" si="14"/>
        <v>0</v>
      </c>
      <c r="L23" s="103" t="str">
        <f t="shared" si="15"/>
        <v>OK</v>
      </c>
      <c r="M23" s="176"/>
      <c r="N23" s="176">
        <f t="shared" si="16"/>
        <v>0</v>
      </c>
      <c r="O23" s="103" t="str">
        <f t="shared" si="17"/>
        <v>OK</v>
      </c>
      <c r="P23" s="176"/>
      <c r="Q23" s="176">
        <f t="shared" si="18"/>
        <v>0</v>
      </c>
      <c r="R23" s="103" t="str">
        <f t="shared" si="19"/>
        <v>OK</v>
      </c>
      <c r="S23" s="176"/>
      <c r="T23" s="176">
        <f t="shared" si="20"/>
        <v>0</v>
      </c>
      <c r="U23" s="103" t="str">
        <f t="shared" si="21"/>
        <v>OK</v>
      </c>
      <c r="V23" s="176"/>
      <c r="W23" s="176">
        <f t="shared" si="22"/>
        <v>0</v>
      </c>
      <c r="X23" s="103" t="str">
        <f t="shared" si="23"/>
        <v>OK</v>
      </c>
    </row>
    <row r="24" spans="1:24" ht="15" x14ac:dyDescent="0.25">
      <c r="A24" s="106"/>
      <c r="B24" s="107"/>
      <c r="C24" s="106"/>
      <c r="D24" s="108"/>
      <c r="E24" s="176"/>
      <c r="F24" s="176">
        <f t="shared" si="11"/>
        <v>0</v>
      </c>
      <c r="G24" s="176"/>
      <c r="H24" s="176">
        <f t="shared" si="24"/>
        <v>0</v>
      </c>
      <c r="I24" s="103" t="str">
        <f t="shared" si="25"/>
        <v>OK</v>
      </c>
      <c r="J24" s="176"/>
      <c r="K24" s="176">
        <f t="shared" si="14"/>
        <v>0</v>
      </c>
      <c r="L24" s="103" t="str">
        <f t="shared" si="15"/>
        <v>OK</v>
      </c>
      <c r="M24" s="176"/>
      <c r="N24" s="176">
        <f t="shared" si="16"/>
        <v>0</v>
      </c>
      <c r="O24" s="103" t="str">
        <f t="shared" si="17"/>
        <v>OK</v>
      </c>
      <c r="P24" s="176"/>
      <c r="Q24" s="176">
        <f t="shared" si="18"/>
        <v>0</v>
      </c>
      <c r="R24" s="103" t="str">
        <f t="shared" si="19"/>
        <v>OK</v>
      </c>
      <c r="S24" s="176"/>
      <c r="T24" s="176">
        <f t="shared" si="20"/>
        <v>0</v>
      </c>
      <c r="U24" s="103" t="str">
        <f t="shared" si="21"/>
        <v>OK</v>
      </c>
      <c r="V24" s="176"/>
      <c r="W24" s="176">
        <f t="shared" si="22"/>
        <v>0</v>
      </c>
      <c r="X24" s="103" t="str">
        <f t="shared" si="23"/>
        <v>OK</v>
      </c>
    </row>
    <row r="25" spans="1:24" ht="15" x14ac:dyDescent="0.25">
      <c r="A25" s="106"/>
      <c r="B25" s="107"/>
      <c r="C25" s="106"/>
      <c r="D25" s="108"/>
      <c r="E25" s="176"/>
      <c r="F25" s="176">
        <f t="shared" si="11"/>
        <v>0</v>
      </c>
      <c r="G25" s="176"/>
      <c r="H25" s="176">
        <f t="shared" si="24"/>
        <v>0</v>
      </c>
      <c r="I25" s="103" t="str">
        <f t="shared" si="25"/>
        <v>OK</v>
      </c>
      <c r="J25" s="176"/>
      <c r="K25" s="176">
        <f t="shared" si="14"/>
        <v>0</v>
      </c>
      <c r="L25" s="103" t="str">
        <f t="shared" si="15"/>
        <v>OK</v>
      </c>
      <c r="M25" s="176"/>
      <c r="N25" s="176">
        <f t="shared" si="16"/>
        <v>0</v>
      </c>
      <c r="O25" s="103" t="str">
        <f t="shared" si="17"/>
        <v>OK</v>
      </c>
      <c r="P25" s="176"/>
      <c r="Q25" s="176">
        <f t="shared" si="18"/>
        <v>0</v>
      </c>
      <c r="R25" s="103" t="str">
        <f t="shared" si="19"/>
        <v>OK</v>
      </c>
      <c r="S25" s="176"/>
      <c r="T25" s="176">
        <f t="shared" si="20"/>
        <v>0</v>
      </c>
      <c r="U25" s="103" t="str">
        <f t="shared" si="21"/>
        <v>OK</v>
      </c>
      <c r="V25" s="176"/>
      <c r="W25" s="176">
        <f t="shared" si="22"/>
        <v>0</v>
      </c>
      <c r="X25" s="103" t="str">
        <f t="shared" si="23"/>
        <v>OK</v>
      </c>
    </row>
    <row r="26" spans="1:24" ht="15" x14ac:dyDescent="0.25">
      <c r="A26" s="106"/>
      <c r="B26" s="107"/>
      <c r="C26" s="106"/>
      <c r="D26" s="108"/>
      <c r="E26" s="176"/>
      <c r="F26" s="176">
        <f t="shared" si="11"/>
        <v>0</v>
      </c>
      <c r="G26" s="176"/>
      <c r="H26" s="176">
        <f t="shared" si="24"/>
        <v>0</v>
      </c>
      <c r="I26" s="103" t="str">
        <f t="shared" si="25"/>
        <v>OK</v>
      </c>
      <c r="J26" s="176"/>
      <c r="K26" s="176">
        <f t="shared" si="14"/>
        <v>0</v>
      </c>
      <c r="L26" s="103" t="str">
        <f t="shared" si="15"/>
        <v>OK</v>
      </c>
      <c r="M26" s="176"/>
      <c r="N26" s="176">
        <f t="shared" si="16"/>
        <v>0</v>
      </c>
      <c r="O26" s="103" t="str">
        <f t="shared" si="17"/>
        <v>OK</v>
      </c>
      <c r="P26" s="176"/>
      <c r="Q26" s="176">
        <f t="shared" si="18"/>
        <v>0</v>
      </c>
      <c r="R26" s="103" t="str">
        <f t="shared" si="19"/>
        <v>OK</v>
      </c>
      <c r="S26" s="176"/>
      <c r="T26" s="176">
        <f t="shared" si="20"/>
        <v>0</v>
      </c>
      <c r="U26" s="103" t="str">
        <f t="shared" si="21"/>
        <v>OK</v>
      </c>
      <c r="V26" s="176"/>
      <c r="W26" s="176">
        <f t="shared" si="22"/>
        <v>0</v>
      </c>
      <c r="X26" s="103" t="str">
        <f t="shared" si="23"/>
        <v>OK</v>
      </c>
    </row>
    <row r="27" spans="1:24" ht="15" x14ac:dyDescent="0.25">
      <c r="A27" s="106"/>
      <c r="B27" s="107"/>
      <c r="C27" s="106"/>
      <c r="D27" s="108"/>
      <c r="E27" s="176"/>
      <c r="F27" s="176">
        <f t="shared" si="11"/>
        <v>0</v>
      </c>
      <c r="G27" s="176"/>
      <c r="H27" s="176">
        <f t="shared" si="24"/>
        <v>0</v>
      </c>
      <c r="I27" s="103" t="str">
        <f t="shared" si="25"/>
        <v>OK</v>
      </c>
      <c r="J27" s="176"/>
      <c r="K27" s="176">
        <f t="shared" si="14"/>
        <v>0</v>
      </c>
      <c r="L27" s="103" t="str">
        <f t="shared" si="15"/>
        <v>OK</v>
      </c>
      <c r="M27" s="176"/>
      <c r="N27" s="176">
        <f t="shared" si="16"/>
        <v>0</v>
      </c>
      <c r="O27" s="103" t="str">
        <f t="shared" si="17"/>
        <v>OK</v>
      </c>
      <c r="P27" s="176"/>
      <c r="Q27" s="176">
        <f t="shared" si="18"/>
        <v>0</v>
      </c>
      <c r="R27" s="103" t="str">
        <f t="shared" si="19"/>
        <v>OK</v>
      </c>
      <c r="S27" s="176"/>
      <c r="T27" s="176">
        <f t="shared" si="20"/>
        <v>0</v>
      </c>
      <c r="U27" s="103" t="str">
        <f t="shared" si="21"/>
        <v>OK</v>
      </c>
      <c r="V27" s="176"/>
      <c r="W27" s="176">
        <f t="shared" si="22"/>
        <v>0</v>
      </c>
      <c r="X27" s="103" t="str">
        <f t="shared" si="23"/>
        <v>OK</v>
      </c>
    </row>
    <row r="28" spans="1:24" ht="15" x14ac:dyDescent="0.25">
      <c r="A28" s="106"/>
      <c r="B28" s="107"/>
      <c r="C28" s="106"/>
      <c r="D28" s="108"/>
      <c r="E28" s="176"/>
      <c r="F28" s="176">
        <f t="shared" si="11"/>
        <v>0</v>
      </c>
      <c r="G28" s="176"/>
      <c r="H28" s="176">
        <f t="shared" si="24"/>
        <v>0</v>
      </c>
      <c r="I28" s="103" t="str">
        <f t="shared" si="25"/>
        <v>OK</v>
      </c>
      <c r="J28" s="176"/>
      <c r="K28" s="176">
        <f t="shared" si="14"/>
        <v>0</v>
      </c>
      <c r="L28" s="103" t="str">
        <f t="shared" si="15"/>
        <v>OK</v>
      </c>
      <c r="M28" s="176"/>
      <c r="N28" s="176">
        <f t="shared" si="16"/>
        <v>0</v>
      </c>
      <c r="O28" s="103" t="str">
        <f t="shared" si="17"/>
        <v>OK</v>
      </c>
      <c r="P28" s="176"/>
      <c r="Q28" s="176">
        <f t="shared" si="18"/>
        <v>0</v>
      </c>
      <c r="R28" s="103" t="str">
        <f t="shared" si="19"/>
        <v>OK</v>
      </c>
      <c r="S28" s="176"/>
      <c r="T28" s="176">
        <f t="shared" si="20"/>
        <v>0</v>
      </c>
      <c r="U28" s="103" t="str">
        <f t="shared" si="21"/>
        <v>OK</v>
      </c>
      <c r="V28" s="176"/>
      <c r="W28" s="176">
        <f t="shared" si="22"/>
        <v>0</v>
      </c>
      <c r="X28" s="103" t="str">
        <f t="shared" si="23"/>
        <v>OK</v>
      </c>
    </row>
    <row r="29" spans="1:24" ht="15" x14ac:dyDescent="0.25">
      <c r="A29" s="106"/>
      <c r="B29" s="107"/>
      <c r="C29" s="106"/>
      <c r="D29" s="108"/>
      <c r="E29" s="176"/>
      <c r="F29" s="176">
        <f t="shared" si="11"/>
        <v>0</v>
      </c>
      <c r="G29" s="176"/>
      <c r="H29" s="176">
        <f t="shared" si="24"/>
        <v>0</v>
      </c>
      <c r="I29" s="103" t="str">
        <f t="shared" si="25"/>
        <v>OK</v>
      </c>
      <c r="J29" s="176"/>
      <c r="K29" s="176">
        <f t="shared" si="14"/>
        <v>0</v>
      </c>
      <c r="L29" s="103" t="str">
        <f t="shared" si="15"/>
        <v>OK</v>
      </c>
      <c r="M29" s="176"/>
      <c r="N29" s="176">
        <f t="shared" si="16"/>
        <v>0</v>
      </c>
      <c r="O29" s="103" t="str">
        <f t="shared" si="17"/>
        <v>OK</v>
      </c>
      <c r="P29" s="176"/>
      <c r="Q29" s="176">
        <f t="shared" si="18"/>
        <v>0</v>
      </c>
      <c r="R29" s="103" t="str">
        <f t="shared" si="19"/>
        <v>OK</v>
      </c>
      <c r="S29" s="176"/>
      <c r="T29" s="176">
        <f t="shared" si="20"/>
        <v>0</v>
      </c>
      <c r="U29" s="103" t="str">
        <f t="shared" si="21"/>
        <v>OK</v>
      </c>
      <c r="V29" s="176"/>
      <c r="W29" s="176">
        <f t="shared" si="22"/>
        <v>0</v>
      </c>
      <c r="X29" s="103" t="str">
        <f t="shared" si="23"/>
        <v>OK</v>
      </c>
    </row>
    <row r="30" spans="1:24" ht="15" x14ac:dyDescent="0.25">
      <c r="A30" s="106"/>
      <c r="B30" s="107"/>
      <c r="C30" s="106"/>
      <c r="D30" s="108"/>
      <c r="E30" s="176"/>
      <c r="F30" s="176">
        <f t="shared" si="11"/>
        <v>0</v>
      </c>
      <c r="G30" s="176"/>
      <c r="H30" s="176">
        <f t="shared" si="24"/>
        <v>0</v>
      </c>
      <c r="I30" s="103" t="str">
        <f t="shared" si="25"/>
        <v>OK</v>
      </c>
      <c r="J30" s="176"/>
      <c r="K30" s="176">
        <f t="shared" si="14"/>
        <v>0</v>
      </c>
      <c r="L30" s="103" t="str">
        <f t="shared" si="15"/>
        <v>OK</v>
      </c>
      <c r="M30" s="176"/>
      <c r="N30" s="176">
        <f t="shared" si="16"/>
        <v>0</v>
      </c>
      <c r="O30" s="103" t="str">
        <f t="shared" si="17"/>
        <v>OK</v>
      </c>
      <c r="P30" s="176"/>
      <c r="Q30" s="176">
        <f t="shared" si="18"/>
        <v>0</v>
      </c>
      <c r="R30" s="103" t="str">
        <f t="shared" si="19"/>
        <v>OK</v>
      </c>
      <c r="S30" s="176"/>
      <c r="T30" s="176">
        <f t="shared" si="20"/>
        <v>0</v>
      </c>
      <c r="U30" s="103" t="str">
        <f t="shared" si="21"/>
        <v>OK</v>
      </c>
      <c r="V30" s="176"/>
      <c r="W30" s="176">
        <f t="shared" si="22"/>
        <v>0</v>
      </c>
      <c r="X30" s="103" t="str">
        <f t="shared" si="23"/>
        <v>OK</v>
      </c>
    </row>
    <row r="31" spans="1:24" ht="15" x14ac:dyDescent="0.25">
      <c r="A31" s="106"/>
      <c r="B31" s="107"/>
      <c r="C31" s="106"/>
      <c r="D31" s="108"/>
      <c r="E31" s="176"/>
      <c r="F31" s="176">
        <f t="shared" si="11"/>
        <v>0</v>
      </c>
      <c r="G31" s="176"/>
      <c r="H31" s="176">
        <f t="shared" si="24"/>
        <v>0</v>
      </c>
      <c r="I31" s="103" t="str">
        <f t="shared" si="25"/>
        <v>OK</v>
      </c>
      <c r="J31" s="176"/>
      <c r="K31" s="176">
        <f t="shared" si="14"/>
        <v>0</v>
      </c>
      <c r="L31" s="103" t="str">
        <f t="shared" si="15"/>
        <v>OK</v>
      </c>
      <c r="M31" s="176"/>
      <c r="N31" s="176">
        <f t="shared" si="16"/>
        <v>0</v>
      </c>
      <c r="O31" s="103" t="str">
        <f t="shared" si="17"/>
        <v>OK</v>
      </c>
      <c r="P31" s="176"/>
      <c r="Q31" s="176">
        <f t="shared" si="18"/>
        <v>0</v>
      </c>
      <c r="R31" s="103" t="str">
        <f t="shared" si="19"/>
        <v>OK</v>
      </c>
      <c r="S31" s="176"/>
      <c r="T31" s="176">
        <f t="shared" si="20"/>
        <v>0</v>
      </c>
      <c r="U31" s="103" t="str">
        <f t="shared" si="21"/>
        <v>OK</v>
      </c>
      <c r="V31" s="176"/>
      <c r="W31" s="176">
        <f t="shared" si="22"/>
        <v>0</v>
      </c>
      <c r="X31" s="103" t="str">
        <f t="shared" si="23"/>
        <v>OK</v>
      </c>
    </row>
    <row r="32" spans="1:24" ht="15" x14ac:dyDescent="0.25">
      <c r="A32" s="106"/>
      <c r="B32" s="107"/>
      <c r="C32" s="106"/>
      <c r="D32" s="108"/>
      <c r="E32" s="176"/>
      <c r="F32" s="176">
        <f t="shared" si="11"/>
        <v>0</v>
      </c>
      <c r="G32" s="176"/>
      <c r="H32" s="176">
        <f t="shared" si="24"/>
        <v>0</v>
      </c>
      <c r="I32" s="103" t="str">
        <f t="shared" si="25"/>
        <v>OK</v>
      </c>
      <c r="J32" s="176"/>
      <c r="K32" s="176">
        <f t="shared" si="14"/>
        <v>0</v>
      </c>
      <c r="L32" s="103" t="str">
        <f t="shared" si="15"/>
        <v>OK</v>
      </c>
      <c r="M32" s="176"/>
      <c r="N32" s="176">
        <f t="shared" si="16"/>
        <v>0</v>
      </c>
      <c r="O32" s="103" t="str">
        <f t="shared" si="17"/>
        <v>OK</v>
      </c>
      <c r="P32" s="176"/>
      <c r="Q32" s="176">
        <f t="shared" si="18"/>
        <v>0</v>
      </c>
      <c r="R32" s="103" t="str">
        <f t="shared" si="19"/>
        <v>OK</v>
      </c>
      <c r="S32" s="176"/>
      <c r="T32" s="176">
        <f t="shared" si="20"/>
        <v>0</v>
      </c>
      <c r="U32" s="103" t="str">
        <f t="shared" si="21"/>
        <v>OK</v>
      </c>
      <c r="V32" s="176"/>
      <c r="W32" s="176">
        <f t="shared" si="22"/>
        <v>0</v>
      </c>
      <c r="X32" s="103" t="str">
        <f t="shared" si="23"/>
        <v>OK</v>
      </c>
    </row>
    <row r="33" spans="1:24" ht="15" x14ac:dyDescent="0.25">
      <c r="A33" s="106"/>
      <c r="B33" s="107"/>
      <c r="C33" s="106"/>
      <c r="D33" s="108"/>
      <c r="E33" s="176"/>
      <c r="F33" s="176">
        <f t="shared" si="11"/>
        <v>0</v>
      </c>
      <c r="G33" s="176"/>
      <c r="H33" s="176">
        <f t="shared" si="24"/>
        <v>0</v>
      </c>
      <c r="I33" s="103" t="str">
        <f t="shared" si="25"/>
        <v>OK</v>
      </c>
      <c r="J33" s="176"/>
      <c r="K33" s="176">
        <f t="shared" si="14"/>
        <v>0</v>
      </c>
      <c r="L33" s="103" t="str">
        <f t="shared" si="15"/>
        <v>OK</v>
      </c>
      <c r="M33" s="176"/>
      <c r="N33" s="176">
        <f t="shared" si="16"/>
        <v>0</v>
      </c>
      <c r="O33" s="103" t="str">
        <f t="shared" si="17"/>
        <v>OK</v>
      </c>
      <c r="P33" s="176"/>
      <c r="Q33" s="176">
        <f t="shared" si="18"/>
        <v>0</v>
      </c>
      <c r="R33" s="103" t="str">
        <f t="shared" si="19"/>
        <v>OK</v>
      </c>
      <c r="S33" s="176"/>
      <c r="T33" s="176">
        <f t="shared" si="20"/>
        <v>0</v>
      </c>
      <c r="U33" s="103" t="str">
        <f t="shared" si="21"/>
        <v>OK</v>
      </c>
      <c r="V33" s="176"/>
      <c r="W33" s="176">
        <f t="shared" si="22"/>
        <v>0</v>
      </c>
      <c r="X33" s="103" t="str">
        <f t="shared" si="23"/>
        <v>OK</v>
      </c>
    </row>
    <row r="34" spans="1:24" ht="15" x14ac:dyDescent="0.25">
      <c r="A34" s="106"/>
      <c r="B34" s="107"/>
      <c r="C34" s="106"/>
      <c r="D34" s="108"/>
      <c r="E34" s="176"/>
      <c r="F34" s="176">
        <f t="shared" si="11"/>
        <v>0</v>
      </c>
      <c r="G34" s="176"/>
      <c r="H34" s="176">
        <f t="shared" si="24"/>
        <v>0</v>
      </c>
      <c r="I34" s="103" t="str">
        <f t="shared" si="25"/>
        <v>OK</v>
      </c>
      <c r="J34" s="176"/>
      <c r="K34" s="176">
        <f t="shared" si="14"/>
        <v>0</v>
      </c>
      <c r="L34" s="103" t="str">
        <f t="shared" si="15"/>
        <v>OK</v>
      </c>
      <c r="M34" s="176"/>
      <c r="N34" s="176">
        <f t="shared" si="16"/>
        <v>0</v>
      </c>
      <c r="O34" s="103" t="str">
        <f t="shared" si="17"/>
        <v>OK</v>
      </c>
      <c r="P34" s="176"/>
      <c r="Q34" s="176">
        <f t="shared" si="18"/>
        <v>0</v>
      </c>
      <c r="R34" s="103" t="str">
        <f t="shared" si="19"/>
        <v>OK</v>
      </c>
      <c r="S34" s="176"/>
      <c r="T34" s="176">
        <f t="shared" si="20"/>
        <v>0</v>
      </c>
      <c r="U34" s="103" t="str">
        <f t="shared" si="21"/>
        <v>OK</v>
      </c>
      <c r="V34" s="176"/>
      <c r="W34" s="176">
        <f t="shared" si="22"/>
        <v>0</v>
      </c>
      <c r="X34" s="103" t="str">
        <f t="shared" si="23"/>
        <v>OK</v>
      </c>
    </row>
    <row r="35" spans="1:24" ht="15" x14ac:dyDescent="0.25">
      <c r="A35" s="106"/>
      <c r="B35" s="107"/>
      <c r="C35" s="106"/>
      <c r="D35" s="108"/>
      <c r="E35" s="176"/>
      <c r="F35" s="176">
        <f t="shared" si="11"/>
        <v>0</v>
      </c>
      <c r="G35" s="176"/>
      <c r="H35" s="176">
        <f t="shared" si="24"/>
        <v>0</v>
      </c>
      <c r="I35" s="103" t="str">
        <f t="shared" si="25"/>
        <v>OK</v>
      </c>
      <c r="J35" s="176"/>
      <c r="K35" s="176">
        <f t="shared" si="14"/>
        <v>0</v>
      </c>
      <c r="L35" s="103" t="str">
        <f t="shared" si="15"/>
        <v>OK</v>
      </c>
      <c r="M35" s="176"/>
      <c r="N35" s="176">
        <f t="shared" si="16"/>
        <v>0</v>
      </c>
      <c r="O35" s="103" t="str">
        <f t="shared" si="17"/>
        <v>OK</v>
      </c>
      <c r="P35" s="176"/>
      <c r="Q35" s="176">
        <f t="shared" si="18"/>
        <v>0</v>
      </c>
      <c r="R35" s="103" t="str">
        <f t="shared" si="19"/>
        <v>OK</v>
      </c>
      <c r="S35" s="176"/>
      <c r="T35" s="176">
        <f t="shared" si="20"/>
        <v>0</v>
      </c>
      <c r="U35" s="103" t="str">
        <f t="shared" si="21"/>
        <v>OK</v>
      </c>
      <c r="V35" s="176"/>
      <c r="W35" s="176">
        <f t="shared" si="22"/>
        <v>0</v>
      </c>
      <c r="X35" s="103" t="str">
        <f t="shared" si="23"/>
        <v>OK</v>
      </c>
    </row>
    <row r="36" spans="1:24" ht="15" x14ac:dyDescent="0.25">
      <c r="A36" s="106"/>
      <c r="B36" s="107"/>
      <c r="C36" s="106"/>
      <c r="D36" s="108"/>
      <c r="E36" s="176"/>
      <c r="F36" s="176">
        <f t="shared" si="11"/>
        <v>0</v>
      </c>
      <c r="G36" s="176"/>
      <c r="H36" s="176">
        <f t="shared" si="24"/>
        <v>0</v>
      </c>
      <c r="I36" s="103" t="str">
        <f t="shared" si="25"/>
        <v>OK</v>
      </c>
      <c r="J36" s="176"/>
      <c r="K36" s="176">
        <f t="shared" si="14"/>
        <v>0</v>
      </c>
      <c r="L36" s="103" t="str">
        <f t="shared" si="15"/>
        <v>OK</v>
      </c>
      <c r="M36" s="176"/>
      <c r="N36" s="176">
        <f t="shared" si="16"/>
        <v>0</v>
      </c>
      <c r="O36" s="103" t="str">
        <f t="shared" si="17"/>
        <v>OK</v>
      </c>
      <c r="P36" s="176"/>
      <c r="Q36" s="176">
        <f t="shared" si="18"/>
        <v>0</v>
      </c>
      <c r="R36" s="103" t="str">
        <f t="shared" si="19"/>
        <v>OK</v>
      </c>
      <c r="S36" s="176"/>
      <c r="T36" s="176">
        <f t="shared" si="20"/>
        <v>0</v>
      </c>
      <c r="U36" s="103" t="str">
        <f t="shared" si="21"/>
        <v>OK</v>
      </c>
      <c r="V36" s="176"/>
      <c r="W36" s="176">
        <f t="shared" si="22"/>
        <v>0</v>
      </c>
      <c r="X36" s="103" t="str">
        <f t="shared" si="23"/>
        <v>OK</v>
      </c>
    </row>
    <row r="37" spans="1:24" ht="15" x14ac:dyDescent="0.25">
      <c r="A37" s="106"/>
      <c r="B37" s="107"/>
      <c r="C37" s="106"/>
      <c r="D37" s="108"/>
      <c r="E37" s="176"/>
      <c r="F37" s="176">
        <f t="shared" si="11"/>
        <v>0</v>
      </c>
      <c r="G37" s="176"/>
      <c r="H37" s="176">
        <f t="shared" si="24"/>
        <v>0</v>
      </c>
      <c r="I37" s="103" t="str">
        <f t="shared" si="25"/>
        <v>OK</v>
      </c>
      <c r="J37" s="176"/>
      <c r="K37" s="176">
        <f t="shared" si="14"/>
        <v>0</v>
      </c>
      <c r="L37" s="103" t="str">
        <f t="shared" si="15"/>
        <v>OK</v>
      </c>
      <c r="M37" s="176"/>
      <c r="N37" s="176">
        <f t="shared" si="16"/>
        <v>0</v>
      </c>
      <c r="O37" s="103" t="str">
        <f t="shared" si="17"/>
        <v>OK</v>
      </c>
      <c r="P37" s="176"/>
      <c r="Q37" s="176">
        <f t="shared" si="18"/>
        <v>0</v>
      </c>
      <c r="R37" s="103" t="str">
        <f t="shared" si="19"/>
        <v>OK</v>
      </c>
      <c r="S37" s="176"/>
      <c r="T37" s="176">
        <f t="shared" si="20"/>
        <v>0</v>
      </c>
      <c r="U37" s="103" t="str">
        <f t="shared" si="21"/>
        <v>OK</v>
      </c>
      <c r="V37" s="176"/>
      <c r="W37" s="176">
        <f t="shared" si="22"/>
        <v>0</v>
      </c>
      <c r="X37" s="103" t="str">
        <f t="shared" si="23"/>
        <v>OK</v>
      </c>
    </row>
    <row r="38" spans="1:24" ht="15" x14ac:dyDescent="0.25">
      <c r="A38" s="106"/>
      <c r="B38" s="107"/>
      <c r="C38" s="106"/>
      <c r="D38" s="108"/>
      <c r="E38" s="176"/>
      <c r="F38" s="176">
        <f t="shared" si="11"/>
        <v>0</v>
      </c>
      <c r="G38" s="176"/>
      <c r="H38" s="176">
        <f t="shared" si="24"/>
        <v>0</v>
      </c>
      <c r="I38" s="103" t="str">
        <f t="shared" si="25"/>
        <v>OK</v>
      </c>
      <c r="J38" s="176"/>
      <c r="K38" s="176">
        <f t="shared" si="14"/>
        <v>0</v>
      </c>
      <c r="L38" s="103" t="str">
        <f t="shared" si="15"/>
        <v>OK</v>
      </c>
      <c r="M38" s="176"/>
      <c r="N38" s="176">
        <f t="shared" si="16"/>
        <v>0</v>
      </c>
      <c r="O38" s="103" t="str">
        <f t="shared" si="17"/>
        <v>OK</v>
      </c>
      <c r="P38" s="176"/>
      <c r="Q38" s="176">
        <f t="shared" si="18"/>
        <v>0</v>
      </c>
      <c r="R38" s="103" t="str">
        <f t="shared" si="19"/>
        <v>OK</v>
      </c>
      <c r="S38" s="176"/>
      <c r="T38" s="176">
        <f t="shared" si="20"/>
        <v>0</v>
      </c>
      <c r="U38" s="103" t="str">
        <f t="shared" si="21"/>
        <v>OK</v>
      </c>
      <c r="V38" s="176"/>
      <c r="W38" s="176">
        <f t="shared" si="22"/>
        <v>0</v>
      </c>
      <c r="X38" s="103" t="str">
        <f t="shared" si="23"/>
        <v>OK</v>
      </c>
    </row>
    <row r="39" spans="1:24" ht="15" x14ac:dyDescent="0.25">
      <c r="A39" s="106"/>
      <c r="B39" s="107"/>
      <c r="C39" s="106"/>
      <c r="D39" s="108"/>
      <c r="E39" s="176"/>
      <c r="F39" s="176">
        <f t="shared" si="11"/>
        <v>0</v>
      </c>
      <c r="G39" s="176"/>
      <c r="H39" s="176">
        <f t="shared" si="24"/>
        <v>0</v>
      </c>
      <c r="I39" s="103" t="str">
        <f t="shared" si="25"/>
        <v>OK</v>
      </c>
      <c r="J39" s="176"/>
      <c r="K39" s="176">
        <f t="shared" si="14"/>
        <v>0</v>
      </c>
      <c r="L39" s="103" t="str">
        <f t="shared" si="15"/>
        <v>OK</v>
      </c>
      <c r="M39" s="176"/>
      <c r="N39" s="176">
        <f t="shared" si="16"/>
        <v>0</v>
      </c>
      <c r="O39" s="103" t="str">
        <f t="shared" si="17"/>
        <v>OK</v>
      </c>
      <c r="P39" s="176"/>
      <c r="Q39" s="176">
        <f t="shared" si="18"/>
        <v>0</v>
      </c>
      <c r="R39" s="103" t="str">
        <f t="shared" si="19"/>
        <v>OK</v>
      </c>
      <c r="S39" s="176"/>
      <c r="T39" s="176">
        <f t="shared" si="20"/>
        <v>0</v>
      </c>
      <c r="U39" s="103" t="str">
        <f t="shared" si="21"/>
        <v>OK</v>
      </c>
      <c r="V39" s="176"/>
      <c r="W39" s="176">
        <f t="shared" si="22"/>
        <v>0</v>
      </c>
      <c r="X39" s="103" t="str">
        <f t="shared" si="23"/>
        <v>OK</v>
      </c>
    </row>
    <row r="40" spans="1:24" ht="15" x14ac:dyDescent="0.25">
      <c r="A40" s="106"/>
      <c r="B40" s="107"/>
      <c r="C40" s="106"/>
      <c r="D40" s="108"/>
      <c r="E40" s="176"/>
      <c r="F40" s="176">
        <f t="shared" si="11"/>
        <v>0</v>
      </c>
      <c r="G40" s="176"/>
      <c r="H40" s="176">
        <f t="shared" si="24"/>
        <v>0</v>
      </c>
      <c r="I40" s="103" t="str">
        <f t="shared" si="25"/>
        <v>OK</v>
      </c>
      <c r="J40" s="176"/>
      <c r="K40" s="176">
        <f t="shared" si="14"/>
        <v>0</v>
      </c>
      <c r="L40" s="103" t="str">
        <f t="shared" si="15"/>
        <v>OK</v>
      </c>
      <c r="M40" s="176"/>
      <c r="N40" s="176">
        <f t="shared" si="16"/>
        <v>0</v>
      </c>
      <c r="O40" s="103" t="str">
        <f t="shared" si="17"/>
        <v>OK</v>
      </c>
      <c r="P40" s="176"/>
      <c r="Q40" s="176">
        <f t="shared" si="18"/>
        <v>0</v>
      </c>
      <c r="R40" s="103" t="str">
        <f t="shared" si="19"/>
        <v>OK</v>
      </c>
      <c r="S40" s="176"/>
      <c r="T40" s="176">
        <f t="shared" si="20"/>
        <v>0</v>
      </c>
      <c r="U40" s="103" t="str">
        <f t="shared" si="21"/>
        <v>OK</v>
      </c>
      <c r="V40" s="176"/>
      <c r="W40" s="176">
        <f t="shared" si="22"/>
        <v>0</v>
      </c>
      <c r="X40" s="103" t="str">
        <f t="shared" si="23"/>
        <v>OK</v>
      </c>
    </row>
    <row r="41" spans="1:24" ht="15" x14ac:dyDescent="0.25">
      <c r="A41" s="106"/>
      <c r="B41" s="107"/>
      <c r="C41" s="106"/>
      <c r="D41" s="108"/>
      <c r="E41" s="176"/>
      <c r="F41" s="176">
        <f t="shared" si="11"/>
        <v>0</v>
      </c>
      <c r="G41" s="176"/>
      <c r="H41" s="176">
        <f t="shared" si="24"/>
        <v>0</v>
      </c>
      <c r="I41" s="103" t="str">
        <f t="shared" si="25"/>
        <v>OK</v>
      </c>
      <c r="J41" s="176"/>
      <c r="K41" s="176">
        <f t="shared" si="14"/>
        <v>0</v>
      </c>
      <c r="L41" s="103" t="str">
        <f t="shared" si="15"/>
        <v>OK</v>
      </c>
      <c r="M41" s="176"/>
      <c r="N41" s="176">
        <f t="shared" si="16"/>
        <v>0</v>
      </c>
      <c r="O41" s="103" t="str">
        <f t="shared" si="17"/>
        <v>OK</v>
      </c>
      <c r="P41" s="176"/>
      <c r="Q41" s="176">
        <f t="shared" si="18"/>
        <v>0</v>
      </c>
      <c r="R41" s="103" t="str">
        <f t="shared" si="19"/>
        <v>OK</v>
      </c>
      <c r="S41" s="176"/>
      <c r="T41" s="176">
        <f t="shared" si="20"/>
        <v>0</v>
      </c>
      <c r="U41" s="103" t="str">
        <f t="shared" si="21"/>
        <v>OK</v>
      </c>
      <c r="V41" s="176"/>
      <c r="W41" s="176">
        <f t="shared" si="22"/>
        <v>0</v>
      </c>
      <c r="X41" s="103" t="str">
        <f t="shared" si="23"/>
        <v>OK</v>
      </c>
    </row>
    <row r="42" spans="1:24" ht="15" x14ac:dyDescent="0.25">
      <c r="A42" s="106"/>
      <c r="B42" s="107"/>
      <c r="C42" s="106"/>
      <c r="D42" s="108"/>
      <c r="E42" s="176"/>
      <c r="F42" s="176">
        <f t="shared" si="11"/>
        <v>0</v>
      </c>
      <c r="G42" s="176"/>
      <c r="H42" s="176">
        <f t="shared" si="24"/>
        <v>0</v>
      </c>
      <c r="I42" s="103" t="str">
        <f t="shared" si="25"/>
        <v>OK</v>
      </c>
      <c r="J42" s="176"/>
      <c r="K42" s="176">
        <f t="shared" si="14"/>
        <v>0</v>
      </c>
      <c r="L42" s="103" t="str">
        <f t="shared" si="15"/>
        <v>OK</v>
      </c>
      <c r="M42" s="176"/>
      <c r="N42" s="176">
        <f t="shared" si="16"/>
        <v>0</v>
      </c>
      <c r="O42" s="103" t="str">
        <f t="shared" si="17"/>
        <v>OK</v>
      </c>
      <c r="P42" s="176"/>
      <c r="Q42" s="176">
        <f t="shared" si="18"/>
        <v>0</v>
      </c>
      <c r="R42" s="103" t="str">
        <f t="shared" si="19"/>
        <v>OK</v>
      </c>
      <c r="S42" s="176"/>
      <c r="T42" s="176">
        <f t="shared" si="20"/>
        <v>0</v>
      </c>
      <c r="U42" s="103" t="str">
        <f t="shared" si="21"/>
        <v>OK</v>
      </c>
      <c r="V42" s="176"/>
      <c r="W42" s="176">
        <f t="shared" si="22"/>
        <v>0</v>
      </c>
      <c r="X42" s="103" t="str">
        <f t="shared" si="23"/>
        <v>OK</v>
      </c>
    </row>
    <row r="43" spans="1:24" ht="15" x14ac:dyDescent="0.25">
      <c r="A43" s="106"/>
      <c r="B43" s="107"/>
      <c r="C43" s="106"/>
      <c r="D43" s="108"/>
      <c r="E43" s="176"/>
      <c r="F43" s="176">
        <f t="shared" si="11"/>
        <v>0</v>
      </c>
      <c r="G43" s="176"/>
      <c r="H43" s="176">
        <f t="shared" si="24"/>
        <v>0</v>
      </c>
      <c r="I43" s="103" t="str">
        <f t="shared" si="25"/>
        <v>OK</v>
      </c>
      <c r="J43" s="176"/>
      <c r="K43" s="176">
        <f t="shared" si="14"/>
        <v>0</v>
      </c>
      <c r="L43" s="103" t="str">
        <f t="shared" si="15"/>
        <v>OK</v>
      </c>
      <c r="M43" s="176"/>
      <c r="N43" s="176">
        <f t="shared" si="16"/>
        <v>0</v>
      </c>
      <c r="O43" s="103" t="str">
        <f t="shared" si="17"/>
        <v>OK</v>
      </c>
      <c r="P43" s="176"/>
      <c r="Q43" s="176">
        <f t="shared" si="18"/>
        <v>0</v>
      </c>
      <c r="R43" s="103" t="str">
        <f t="shared" si="19"/>
        <v>OK</v>
      </c>
      <c r="S43" s="176"/>
      <c r="T43" s="176">
        <f t="shared" si="20"/>
        <v>0</v>
      </c>
      <c r="U43" s="103" t="str">
        <f t="shared" si="21"/>
        <v>OK</v>
      </c>
      <c r="V43" s="176"/>
      <c r="W43" s="176">
        <f t="shared" si="22"/>
        <v>0</v>
      </c>
      <c r="X43" s="103" t="str">
        <f t="shared" si="23"/>
        <v>OK</v>
      </c>
    </row>
    <row r="44" spans="1:24" ht="15" x14ac:dyDescent="0.25">
      <c r="A44" s="106"/>
      <c r="B44" s="107"/>
      <c r="C44" s="106"/>
      <c r="D44" s="108"/>
      <c r="E44" s="176"/>
      <c r="F44" s="176">
        <f t="shared" si="11"/>
        <v>0</v>
      </c>
      <c r="G44" s="176"/>
      <c r="H44" s="176">
        <f t="shared" si="24"/>
        <v>0</v>
      </c>
      <c r="I44" s="103" t="str">
        <f t="shared" si="25"/>
        <v>OK</v>
      </c>
      <c r="J44" s="176"/>
      <c r="K44" s="176">
        <f t="shared" si="14"/>
        <v>0</v>
      </c>
      <c r="L44" s="103" t="str">
        <f t="shared" si="15"/>
        <v>OK</v>
      </c>
      <c r="M44" s="176"/>
      <c r="N44" s="176">
        <f t="shared" si="16"/>
        <v>0</v>
      </c>
      <c r="O44" s="103" t="str">
        <f t="shared" si="17"/>
        <v>OK</v>
      </c>
      <c r="P44" s="176"/>
      <c r="Q44" s="176">
        <f t="shared" si="18"/>
        <v>0</v>
      </c>
      <c r="R44" s="103" t="str">
        <f t="shared" si="19"/>
        <v>OK</v>
      </c>
      <c r="S44" s="176"/>
      <c r="T44" s="176">
        <f t="shared" si="20"/>
        <v>0</v>
      </c>
      <c r="U44" s="103" t="str">
        <f t="shared" si="21"/>
        <v>OK</v>
      </c>
      <c r="V44" s="176"/>
      <c r="W44" s="176">
        <f t="shared" si="22"/>
        <v>0</v>
      </c>
      <c r="X44" s="103" t="str">
        <f t="shared" si="23"/>
        <v>OK</v>
      </c>
    </row>
    <row r="45" spans="1:24" ht="15" x14ac:dyDescent="0.25">
      <c r="A45" s="106"/>
      <c r="B45" s="107"/>
      <c r="C45" s="106"/>
      <c r="D45" s="108"/>
      <c r="E45" s="176"/>
      <c r="F45" s="176">
        <f t="shared" si="11"/>
        <v>0</v>
      </c>
      <c r="G45" s="176"/>
      <c r="H45" s="176">
        <f t="shared" si="24"/>
        <v>0</v>
      </c>
      <c r="I45" s="103" t="str">
        <f t="shared" si="25"/>
        <v>OK</v>
      </c>
      <c r="J45" s="176"/>
      <c r="K45" s="176">
        <f t="shared" si="14"/>
        <v>0</v>
      </c>
      <c r="L45" s="103" t="str">
        <f t="shared" si="15"/>
        <v>OK</v>
      </c>
      <c r="M45" s="176"/>
      <c r="N45" s="176">
        <f t="shared" si="16"/>
        <v>0</v>
      </c>
      <c r="O45" s="103" t="str">
        <f t="shared" si="17"/>
        <v>OK</v>
      </c>
      <c r="P45" s="176"/>
      <c r="Q45" s="176">
        <f t="shared" si="18"/>
        <v>0</v>
      </c>
      <c r="R45" s="103" t="str">
        <f t="shared" si="19"/>
        <v>OK</v>
      </c>
      <c r="S45" s="176"/>
      <c r="T45" s="176">
        <f t="shared" si="20"/>
        <v>0</v>
      </c>
      <c r="U45" s="103" t="str">
        <f t="shared" si="21"/>
        <v>OK</v>
      </c>
      <c r="V45" s="176"/>
      <c r="W45" s="176">
        <f t="shared" si="22"/>
        <v>0</v>
      </c>
      <c r="X45" s="103" t="str">
        <f t="shared" si="23"/>
        <v>OK</v>
      </c>
    </row>
    <row r="46" spans="1:24" ht="15" x14ac:dyDescent="0.25">
      <c r="A46" s="106"/>
      <c r="B46" s="107"/>
      <c r="C46" s="106"/>
      <c r="D46" s="108"/>
      <c r="E46" s="176"/>
      <c r="F46" s="176">
        <f t="shared" si="11"/>
        <v>0</v>
      </c>
      <c r="G46" s="176"/>
      <c r="H46" s="176">
        <f t="shared" si="24"/>
        <v>0</v>
      </c>
      <c r="I46" s="103" t="str">
        <f t="shared" si="25"/>
        <v>OK</v>
      </c>
      <c r="J46" s="176"/>
      <c r="K46" s="176">
        <f t="shared" si="14"/>
        <v>0</v>
      </c>
      <c r="L46" s="103" t="str">
        <f t="shared" si="15"/>
        <v>OK</v>
      </c>
      <c r="M46" s="176"/>
      <c r="N46" s="176">
        <f t="shared" si="16"/>
        <v>0</v>
      </c>
      <c r="O46" s="103" t="str">
        <f t="shared" si="17"/>
        <v>OK</v>
      </c>
      <c r="P46" s="176"/>
      <c r="Q46" s="176">
        <f t="shared" si="18"/>
        <v>0</v>
      </c>
      <c r="R46" s="103" t="str">
        <f t="shared" si="19"/>
        <v>OK</v>
      </c>
      <c r="S46" s="176"/>
      <c r="T46" s="176">
        <f t="shared" si="20"/>
        <v>0</v>
      </c>
      <c r="U46" s="103" t="str">
        <f t="shared" si="21"/>
        <v>OK</v>
      </c>
      <c r="V46" s="176"/>
      <c r="W46" s="176">
        <f t="shared" si="22"/>
        <v>0</v>
      </c>
      <c r="X46" s="103" t="str">
        <f t="shared" si="23"/>
        <v>OK</v>
      </c>
    </row>
    <row r="47" spans="1:24" ht="15" x14ac:dyDescent="0.25">
      <c r="A47" s="106"/>
      <c r="B47" s="107"/>
      <c r="C47" s="106"/>
      <c r="D47" s="108"/>
      <c r="E47" s="176"/>
      <c r="F47" s="176">
        <f t="shared" si="11"/>
        <v>0</v>
      </c>
      <c r="G47" s="176"/>
      <c r="H47" s="176">
        <f t="shared" si="24"/>
        <v>0</v>
      </c>
      <c r="I47" s="103" t="str">
        <f t="shared" si="25"/>
        <v>OK</v>
      </c>
      <c r="J47" s="176"/>
      <c r="K47" s="176">
        <f t="shared" si="14"/>
        <v>0</v>
      </c>
      <c r="L47" s="103" t="str">
        <f t="shared" si="15"/>
        <v>OK</v>
      </c>
      <c r="M47" s="176"/>
      <c r="N47" s="176">
        <f t="shared" si="16"/>
        <v>0</v>
      </c>
      <c r="O47" s="103" t="str">
        <f t="shared" si="17"/>
        <v>OK</v>
      </c>
      <c r="P47" s="176"/>
      <c r="Q47" s="176">
        <f t="shared" si="18"/>
        <v>0</v>
      </c>
      <c r="R47" s="103" t="str">
        <f t="shared" si="19"/>
        <v>OK</v>
      </c>
      <c r="S47" s="176"/>
      <c r="T47" s="176">
        <f t="shared" si="20"/>
        <v>0</v>
      </c>
      <c r="U47" s="103" t="str">
        <f t="shared" si="21"/>
        <v>OK</v>
      </c>
      <c r="V47" s="176"/>
      <c r="W47" s="176">
        <f t="shared" si="22"/>
        <v>0</v>
      </c>
      <c r="X47" s="103" t="str">
        <f t="shared" si="23"/>
        <v>OK</v>
      </c>
    </row>
    <row r="48" spans="1:24" ht="15" x14ac:dyDescent="0.25">
      <c r="A48" s="106"/>
      <c r="B48" s="107"/>
      <c r="C48" s="106"/>
      <c r="D48" s="108"/>
      <c r="E48" s="176"/>
      <c r="F48" s="176">
        <f t="shared" si="11"/>
        <v>0</v>
      </c>
      <c r="G48" s="176"/>
      <c r="H48" s="176">
        <f t="shared" si="24"/>
        <v>0</v>
      </c>
      <c r="I48" s="103" t="str">
        <f t="shared" si="25"/>
        <v>OK</v>
      </c>
      <c r="J48" s="176"/>
      <c r="K48" s="176">
        <f t="shared" si="14"/>
        <v>0</v>
      </c>
      <c r="L48" s="103" t="str">
        <f t="shared" si="15"/>
        <v>OK</v>
      </c>
      <c r="M48" s="176"/>
      <c r="N48" s="176">
        <f t="shared" si="16"/>
        <v>0</v>
      </c>
      <c r="O48" s="103" t="str">
        <f t="shared" si="17"/>
        <v>OK</v>
      </c>
      <c r="P48" s="176"/>
      <c r="Q48" s="176">
        <f t="shared" si="18"/>
        <v>0</v>
      </c>
      <c r="R48" s="103" t="str">
        <f t="shared" si="19"/>
        <v>OK</v>
      </c>
      <c r="S48" s="176"/>
      <c r="T48" s="176">
        <f t="shared" si="20"/>
        <v>0</v>
      </c>
      <c r="U48" s="103" t="str">
        <f t="shared" si="21"/>
        <v>OK</v>
      </c>
      <c r="V48" s="176"/>
      <c r="W48" s="176">
        <f t="shared" si="22"/>
        <v>0</v>
      </c>
      <c r="X48" s="103" t="str">
        <f t="shared" si="23"/>
        <v>OK</v>
      </c>
    </row>
    <row r="49" spans="1:24" ht="15" x14ac:dyDescent="0.25">
      <c r="A49" s="106"/>
      <c r="B49" s="107"/>
      <c r="C49" s="106"/>
      <c r="D49" s="108"/>
      <c r="E49" s="176"/>
      <c r="F49" s="176">
        <f t="shared" si="11"/>
        <v>0</v>
      </c>
      <c r="G49" s="176"/>
      <c r="H49" s="176">
        <f t="shared" si="24"/>
        <v>0</v>
      </c>
      <c r="I49" s="103" t="str">
        <f t="shared" si="25"/>
        <v>OK</v>
      </c>
      <c r="J49" s="176"/>
      <c r="K49" s="176">
        <f t="shared" si="14"/>
        <v>0</v>
      </c>
      <c r="L49" s="103" t="str">
        <f t="shared" si="15"/>
        <v>OK</v>
      </c>
      <c r="M49" s="176"/>
      <c r="N49" s="176">
        <f t="shared" si="16"/>
        <v>0</v>
      </c>
      <c r="O49" s="103" t="str">
        <f t="shared" si="17"/>
        <v>OK</v>
      </c>
      <c r="P49" s="176"/>
      <c r="Q49" s="176">
        <f t="shared" si="18"/>
        <v>0</v>
      </c>
      <c r="R49" s="103" t="str">
        <f t="shared" si="19"/>
        <v>OK</v>
      </c>
      <c r="S49" s="176"/>
      <c r="T49" s="176">
        <f t="shared" si="20"/>
        <v>0</v>
      </c>
      <c r="U49" s="103" t="str">
        <f t="shared" si="21"/>
        <v>OK</v>
      </c>
      <c r="V49" s="176"/>
      <c r="W49" s="176">
        <f t="shared" si="22"/>
        <v>0</v>
      </c>
      <c r="X49" s="103" t="str">
        <f t="shared" si="23"/>
        <v>OK</v>
      </c>
    </row>
    <row r="50" spans="1:24" ht="15" x14ac:dyDescent="0.25">
      <c r="A50" s="106"/>
      <c r="B50" s="107"/>
      <c r="C50" s="106"/>
      <c r="D50" s="108"/>
      <c r="E50" s="176"/>
      <c r="F50" s="176">
        <f t="shared" si="11"/>
        <v>0</v>
      </c>
      <c r="G50" s="176"/>
      <c r="H50" s="176">
        <f t="shared" si="24"/>
        <v>0</v>
      </c>
      <c r="I50" s="103" t="str">
        <f t="shared" si="25"/>
        <v>OK</v>
      </c>
      <c r="J50" s="176"/>
      <c r="K50" s="176">
        <f t="shared" si="14"/>
        <v>0</v>
      </c>
      <c r="L50" s="103" t="str">
        <f t="shared" si="15"/>
        <v>OK</v>
      </c>
      <c r="M50" s="176"/>
      <c r="N50" s="176">
        <f t="shared" si="16"/>
        <v>0</v>
      </c>
      <c r="O50" s="103" t="str">
        <f t="shared" si="17"/>
        <v>OK</v>
      </c>
      <c r="P50" s="176"/>
      <c r="Q50" s="176">
        <f t="shared" si="18"/>
        <v>0</v>
      </c>
      <c r="R50" s="103" t="str">
        <f t="shared" si="19"/>
        <v>OK</v>
      </c>
      <c r="S50" s="176"/>
      <c r="T50" s="176">
        <f t="shared" si="20"/>
        <v>0</v>
      </c>
      <c r="U50" s="103" t="str">
        <f t="shared" si="21"/>
        <v>OK</v>
      </c>
      <c r="V50" s="176"/>
      <c r="W50" s="176">
        <f t="shared" si="22"/>
        <v>0</v>
      </c>
      <c r="X50" s="103" t="str">
        <f t="shared" si="23"/>
        <v>OK</v>
      </c>
    </row>
    <row r="51" spans="1:24" ht="15" x14ac:dyDescent="0.25">
      <c r="A51" s="106"/>
      <c r="B51" s="107"/>
      <c r="C51" s="106"/>
      <c r="D51" s="108"/>
      <c r="E51" s="176"/>
      <c r="F51" s="176">
        <f t="shared" si="11"/>
        <v>0</v>
      </c>
      <c r="G51" s="176"/>
      <c r="H51" s="176">
        <f t="shared" si="24"/>
        <v>0</v>
      </c>
      <c r="I51" s="103" t="str">
        <f t="shared" si="25"/>
        <v>OK</v>
      </c>
      <c r="J51" s="176"/>
      <c r="K51" s="176">
        <f t="shared" si="14"/>
        <v>0</v>
      </c>
      <c r="L51" s="103" t="str">
        <f t="shared" si="15"/>
        <v>OK</v>
      </c>
      <c r="M51" s="176"/>
      <c r="N51" s="176">
        <f t="shared" si="16"/>
        <v>0</v>
      </c>
      <c r="O51" s="103" t="str">
        <f t="shared" si="17"/>
        <v>OK</v>
      </c>
      <c r="P51" s="176"/>
      <c r="Q51" s="176">
        <f t="shared" si="18"/>
        <v>0</v>
      </c>
      <c r="R51" s="103" t="str">
        <f t="shared" si="19"/>
        <v>OK</v>
      </c>
      <c r="S51" s="176"/>
      <c r="T51" s="176">
        <f t="shared" si="20"/>
        <v>0</v>
      </c>
      <c r="U51" s="103" t="str">
        <f t="shared" si="21"/>
        <v>OK</v>
      </c>
      <c r="V51" s="176"/>
      <c r="W51" s="176">
        <f t="shared" si="22"/>
        <v>0</v>
      </c>
      <c r="X51" s="103" t="str">
        <f t="shared" si="23"/>
        <v>OK</v>
      </c>
    </row>
    <row r="52" spans="1:24" ht="15" x14ac:dyDescent="0.25">
      <c r="A52" s="106"/>
      <c r="B52" s="107"/>
      <c r="C52" s="106"/>
      <c r="D52" s="108"/>
      <c r="E52" s="176"/>
      <c r="F52" s="176">
        <f t="shared" si="11"/>
        <v>0</v>
      </c>
      <c r="G52" s="176"/>
      <c r="H52" s="176">
        <f t="shared" si="24"/>
        <v>0</v>
      </c>
      <c r="I52" s="103" t="str">
        <f t="shared" si="25"/>
        <v>OK</v>
      </c>
      <c r="J52" s="176"/>
      <c r="K52" s="176">
        <f t="shared" si="14"/>
        <v>0</v>
      </c>
      <c r="L52" s="103" t="str">
        <f t="shared" si="15"/>
        <v>OK</v>
      </c>
      <c r="M52" s="176"/>
      <c r="N52" s="176">
        <f t="shared" si="16"/>
        <v>0</v>
      </c>
      <c r="O52" s="103" t="str">
        <f t="shared" si="17"/>
        <v>OK</v>
      </c>
      <c r="P52" s="176"/>
      <c r="Q52" s="176">
        <f t="shared" si="18"/>
        <v>0</v>
      </c>
      <c r="R52" s="103" t="str">
        <f t="shared" si="19"/>
        <v>OK</v>
      </c>
      <c r="S52" s="176"/>
      <c r="T52" s="176">
        <f t="shared" si="20"/>
        <v>0</v>
      </c>
      <c r="U52" s="103" t="str">
        <f t="shared" si="21"/>
        <v>OK</v>
      </c>
      <c r="V52" s="176"/>
      <c r="W52" s="176">
        <f t="shared" si="22"/>
        <v>0</v>
      </c>
      <c r="X52" s="103" t="str">
        <f t="shared" si="23"/>
        <v>OK</v>
      </c>
    </row>
    <row r="53" spans="1:24" ht="15" x14ac:dyDescent="0.25">
      <c r="A53" s="106"/>
      <c r="B53" s="107"/>
      <c r="C53" s="106"/>
      <c r="D53" s="108"/>
      <c r="E53" s="176"/>
      <c r="F53" s="176">
        <f t="shared" si="11"/>
        <v>0</v>
      </c>
      <c r="G53" s="176"/>
      <c r="H53" s="176">
        <f t="shared" si="24"/>
        <v>0</v>
      </c>
      <c r="I53" s="103" t="str">
        <f t="shared" si="25"/>
        <v>OK</v>
      </c>
      <c r="J53" s="176"/>
      <c r="K53" s="176">
        <f t="shared" si="14"/>
        <v>0</v>
      </c>
      <c r="L53" s="103" t="str">
        <f t="shared" si="15"/>
        <v>OK</v>
      </c>
      <c r="M53" s="176"/>
      <c r="N53" s="176">
        <f t="shared" si="16"/>
        <v>0</v>
      </c>
      <c r="O53" s="103" t="str">
        <f t="shared" si="17"/>
        <v>OK</v>
      </c>
      <c r="P53" s="176"/>
      <c r="Q53" s="176">
        <f t="shared" si="18"/>
        <v>0</v>
      </c>
      <c r="R53" s="103" t="str">
        <f t="shared" si="19"/>
        <v>OK</v>
      </c>
      <c r="S53" s="176"/>
      <c r="T53" s="176">
        <f t="shared" si="20"/>
        <v>0</v>
      </c>
      <c r="U53" s="103" t="str">
        <f t="shared" si="21"/>
        <v>OK</v>
      </c>
      <c r="V53" s="176"/>
      <c r="W53" s="176">
        <f t="shared" si="22"/>
        <v>0</v>
      </c>
      <c r="X53" s="103" t="str">
        <f t="shared" si="23"/>
        <v>OK</v>
      </c>
    </row>
    <row r="54" spans="1:24" ht="15" x14ac:dyDescent="0.25">
      <c r="A54" s="106"/>
      <c r="B54" s="107"/>
      <c r="C54" s="106"/>
      <c r="D54" s="108"/>
      <c r="E54" s="176"/>
      <c r="F54" s="176">
        <f t="shared" si="11"/>
        <v>0</v>
      </c>
      <c r="G54" s="176"/>
      <c r="H54" s="176">
        <f t="shared" si="24"/>
        <v>0</v>
      </c>
      <c r="I54" s="103" t="str">
        <f t="shared" si="25"/>
        <v>OK</v>
      </c>
      <c r="J54" s="176"/>
      <c r="K54" s="176">
        <f t="shared" si="14"/>
        <v>0</v>
      </c>
      <c r="L54" s="103" t="str">
        <f t="shared" si="15"/>
        <v>OK</v>
      </c>
      <c r="M54" s="176"/>
      <c r="N54" s="176">
        <f t="shared" si="16"/>
        <v>0</v>
      </c>
      <c r="O54" s="103" t="str">
        <f t="shared" si="17"/>
        <v>OK</v>
      </c>
      <c r="P54" s="176"/>
      <c r="Q54" s="176">
        <f t="shared" si="18"/>
        <v>0</v>
      </c>
      <c r="R54" s="103" t="str">
        <f t="shared" si="19"/>
        <v>OK</v>
      </c>
      <c r="S54" s="176"/>
      <c r="T54" s="176">
        <f t="shared" si="20"/>
        <v>0</v>
      </c>
      <c r="U54" s="103" t="str">
        <f t="shared" si="21"/>
        <v>OK</v>
      </c>
      <c r="V54" s="176"/>
      <c r="W54" s="176">
        <f t="shared" si="22"/>
        <v>0</v>
      </c>
      <c r="X54" s="103" t="str">
        <f t="shared" si="23"/>
        <v>OK</v>
      </c>
    </row>
    <row r="55" spans="1:24" ht="15" x14ac:dyDescent="0.25">
      <c r="A55" s="106"/>
      <c r="B55" s="107"/>
      <c r="C55" s="106"/>
      <c r="D55" s="108"/>
      <c r="E55" s="176"/>
      <c r="F55" s="176">
        <f t="shared" si="11"/>
        <v>0</v>
      </c>
      <c r="G55" s="176"/>
      <c r="H55" s="176">
        <f t="shared" si="24"/>
        <v>0</v>
      </c>
      <c r="I55" s="103" t="str">
        <f t="shared" si="25"/>
        <v>OK</v>
      </c>
      <c r="J55" s="176"/>
      <c r="K55" s="176">
        <f t="shared" si="14"/>
        <v>0</v>
      </c>
      <c r="L55" s="103" t="str">
        <f t="shared" si="15"/>
        <v>OK</v>
      </c>
      <c r="M55" s="176"/>
      <c r="N55" s="176">
        <f t="shared" si="16"/>
        <v>0</v>
      </c>
      <c r="O55" s="103" t="str">
        <f t="shared" si="17"/>
        <v>OK</v>
      </c>
      <c r="P55" s="176"/>
      <c r="Q55" s="176">
        <f t="shared" si="18"/>
        <v>0</v>
      </c>
      <c r="R55" s="103" t="str">
        <f t="shared" si="19"/>
        <v>OK</v>
      </c>
      <c r="S55" s="176"/>
      <c r="T55" s="176">
        <f t="shared" si="20"/>
        <v>0</v>
      </c>
      <c r="U55" s="103" t="str">
        <f t="shared" si="21"/>
        <v>OK</v>
      </c>
      <c r="V55" s="176"/>
      <c r="W55" s="176">
        <f t="shared" si="22"/>
        <v>0</v>
      </c>
      <c r="X55" s="103" t="str">
        <f t="shared" si="23"/>
        <v>OK</v>
      </c>
    </row>
    <row r="56" spans="1:24" ht="15" x14ac:dyDescent="0.25">
      <c r="A56" s="106"/>
      <c r="B56" s="107"/>
      <c r="C56" s="106"/>
      <c r="D56" s="108"/>
      <c r="E56" s="176"/>
      <c r="F56" s="176">
        <f t="shared" si="11"/>
        <v>0</v>
      </c>
      <c r="G56" s="176"/>
      <c r="H56" s="176">
        <f t="shared" si="24"/>
        <v>0</v>
      </c>
      <c r="I56" s="103" t="str">
        <f t="shared" si="25"/>
        <v>OK</v>
      </c>
      <c r="J56" s="176"/>
      <c r="K56" s="176">
        <f t="shared" si="14"/>
        <v>0</v>
      </c>
      <c r="L56" s="103" t="str">
        <f t="shared" si="15"/>
        <v>OK</v>
      </c>
      <c r="M56" s="176"/>
      <c r="N56" s="176">
        <f t="shared" si="16"/>
        <v>0</v>
      </c>
      <c r="O56" s="103" t="str">
        <f t="shared" si="17"/>
        <v>OK</v>
      </c>
      <c r="P56" s="176"/>
      <c r="Q56" s="176">
        <f t="shared" si="18"/>
        <v>0</v>
      </c>
      <c r="R56" s="103" t="str">
        <f t="shared" si="19"/>
        <v>OK</v>
      </c>
      <c r="S56" s="176"/>
      <c r="T56" s="176">
        <f t="shared" si="20"/>
        <v>0</v>
      </c>
      <c r="U56" s="103" t="str">
        <f t="shared" si="21"/>
        <v>OK</v>
      </c>
      <c r="V56" s="176"/>
      <c r="W56" s="176">
        <f t="shared" si="22"/>
        <v>0</v>
      </c>
      <c r="X56" s="103" t="str">
        <f t="shared" si="23"/>
        <v>OK</v>
      </c>
    </row>
    <row r="57" spans="1:24" ht="15" x14ac:dyDescent="0.25">
      <c r="A57" s="106"/>
      <c r="B57" s="107"/>
      <c r="C57" s="106"/>
      <c r="D57" s="108"/>
      <c r="E57" s="176"/>
      <c r="F57" s="176">
        <f t="shared" si="11"/>
        <v>0</v>
      </c>
      <c r="G57" s="176"/>
      <c r="H57" s="176">
        <f t="shared" si="24"/>
        <v>0</v>
      </c>
      <c r="I57" s="103" t="str">
        <f t="shared" si="25"/>
        <v>OK</v>
      </c>
      <c r="J57" s="176"/>
      <c r="K57" s="176">
        <f t="shared" si="14"/>
        <v>0</v>
      </c>
      <c r="L57" s="103" t="str">
        <f t="shared" si="15"/>
        <v>OK</v>
      </c>
      <c r="M57" s="176"/>
      <c r="N57" s="176">
        <f t="shared" si="16"/>
        <v>0</v>
      </c>
      <c r="O57" s="103" t="str">
        <f t="shared" si="17"/>
        <v>OK</v>
      </c>
      <c r="P57" s="176"/>
      <c r="Q57" s="176">
        <f t="shared" si="18"/>
        <v>0</v>
      </c>
      <c r="R57" s="103" t="str">
        <f t="shared" si="19"/>
        <v>OK</v>
      </c>
      <c r="S57" s="176"/>
      <c r="T57" s="176">
        <f t="shared" si="20"/>
        <v>0</v>
      </c>
      <c r="U57" s="103" t="str">
        <f t="shared" si="21"/>
        <v>OK</v>
      </c>
      <c r="V57" s="176"/>
      <c r="W57" s="176">
        <f t="shared" si="22"/>
        <v>0</v>
      </c>
      <c r="X57" s="103" t="str">
        <f t="shared" si="23"/>
        <v>OK</v>
      </c>
    </row>
    <row r="58" spans="1:24" ht="15" x14ac:dyDescent="0.25">
      <c r="A58" s="106"/>
      <c r="B58" s="107"/>
      <c r="C58" s="106"/>
      <c r="D58" s="108"/>
      <c r="E58" s="176"/>
      <c r="F58" s="176">
        <f t="shared" si="11"/>
        <v>0</v>
      </c>
      <c r="G58" s="176"/>
      <c r="H58" s="176">
        <f t="shared" si="24"/>
        <v>0</v>
      </c>
      <c r="I58" s="103" t="str">
        <f t="shared" si="25"/>
        <v>OK</v>
      </c>
      <c r="J58" s="176"/>
      <c r="K58" s="176">
        <f t="shared" si="14"/>
        <v>0</v>
      </c>
      <c r="L58" s="103" t="str">
        <f t="shared" si="15"/>
        <v>OK</v>
      </c>
      <c r="M58" s="176"/>
      <c r="N58" s="176">
        <f t="shared" si="16"/>
        <v>0</v>
      </c>
      <c r="O58" s="103" t="str">
        <f t="shared" si="17"/>
        <v>OK</v>
      </c>
      <c r="P58" s="176"/>
      <c r="Q58" s="176">
        <f t="shared" si="18"/>
        <v>0</v>
      </c>
      <c r="R58" s="103" t="str">
        <f t="shared" si="19"/>
        <v>OK</v>
      </c>
      <c r="S58" s="176"/>
      <c r="T58" s="176">
        <f t="shared" si="20"/>
        <v>0</v>
      </c>
      <c r="U58" s="103" t="str">
        <f t="shared" si="21"/>
        <v>OK</v>
      </c>
      <c r="V58" s="176"/>
      <c r="W58" s="176">
        <f t="shared" si="22"/>
        <v>0</v>
      </c>
      <c r="X58" s="103" t="str">
        <f t="shared" si="23"/>
        <v>OK</v>
      </c>
    </row>
    <row r="59" spans="1:24" ht="15" x14ac:dyDescent="0.25">
      <c r="A59" s="106"/>
      <c r="B59" s="107"/>
      <c r="C59" s="106"/>
      <c r="D59" s="108"/>
      <c r="E59" s="176"/>
      <c r="F59" s="176">
        <f t="shared" si="11"/>
        <v>0</v>
      </c>
      <c r="G59" s="176"/>
      <c r="H59" s="176">
        <f t="shared" si="24"/>
        <v>0</v>
      </c>
      <c r="I59" s="103" t="str">
        <f t="shared" si="25"/>
        <v>OK</v>
      </c>
      <c r="J59" s="176"/>
      <c r="K59" s="176">
        <f t="shared" si="14"/>
        <v>0</v>
      </c>
      <c r="L59" s="103" t="str">
        <f t="shared" si="15"/>
        <v>OK</v>
      </c>
      <c r="M59" s="176"/>
      <c r="N59" s="176">
        <f t="shared" si="16"/>
        <v>0</v>
      </c>
      <c r="O59" s="103" t="str">
        <f t="shared" si="17"/>
        <v>OK</v>
      </c>
      <c r="P59" s="176"/>
      <c r="Q59" s="176">
        <f t="shared" si="18"/>
        <v>0</v>
      </c>
      <c r="R59" s="103" t="str">
        <f t="shared" si="19"/>
        <v>OK</v>
      </c>
      <c r="S59" s="176"/>
      <c r="T59" s="176">
        <f t="shared" si="20"/>
        <v>0</v>
      </c>
      <c r="U59" s="103" t="str">
        <f t="shared" si="21"/>
        <v>OK</v>
      </c>
      <c r="V59" s="176"/>
      <c r="W59" s="176">
        <f t="shared" si="22"/>
        <v>0</v>
      </c>
      <c r="X59" s="103" t="str">
        <f t="shared" si="23"/>
        <v>OK</v>
      </c>
    </row>
    <row r="60" spans="1:24" ht="15" x14ac:dyDescent="0.25">
      <c r="A60" s="106"/>
      <c r="B60" s="107"/>
      <c r="C60" s="106"/>
      <c r="D60" s="108"/>
      <c r="E60" s="176"/>
      <c r="F60" s="176">
        <f t="shared" si="11"/>
        <v>0</v>
      </c>
      <c r="G60" s="176"/>
      <c r="H60" s="176">
        <f t="shared" si="24"/>
        <v>0</v>
      </c>
      <c r="I60" s="103" t="str">
        <f t="shared" si="25"/>
        <v>OK</v>
      </c>
      <c r="J60" s="176"/>
      <c r="K60" s="176">
        <f t="shared" si="14"/>
        <v>0</v>
      </c>
      <c r="L60" s="103" t="str">
        <f t="shared" si="15"/>
        <v>OK</v>
      </c>
      <c r="M60" s="176"/>
      <c r="N60" s="176">
        <f t="shared" si="16"/>
        <v>0</v>
      </c>
      <c r="O60" s="103" t="str">
        <f t="shared" si="17"/>
        <v>OK</v>
      </c>
      <c r="P60" s="176"/>
      <c r="Q60" s="176">
        <f t="shared" si="18"/>
        <v>0</v>
      </c>
      <c r="R60" s="103" t="str">
        <f t="shared" si="19"/>
        <v>OK</v>
      </c>
      <c r="S60" s="176"/>
      <c r="T60" s="176">
        <f t="shared" si="20"/>
        <v>0</v>
      </c>
      <c r="U60" s="103" t="str">
        <f t="shared" si="21"/>
        <v>OK</v>
      </c>
      <c r="V60" s="176"/>
      <c r="W60" s="176">
        <f t="shared" si="22"/>
        <v>0</v>
      </c>
      <c r="X60" s="103" t="str">
        <f t="shared" si="23"/>
        <v>OK</v>
      </c>
    </row>
    <row r="61" spans="1:24" ht="15" x14ac:dyDescent="0.25">
      <c r="A61" s="106"/>
      <c r="B61" s="107"/>
      <c r="C61" s="106"/>
      <c r="D61" s="108"/>
      <c r="E61" s="176"/>
      <c r="F61" s="176">
        <f t="shared" si="11"/>
        <v>0</v>
      </c>
      <c r="G61" s="176"/>
      <c r="H61" s="176">
        <f t="shared" si="24"/>
        <v>0</v>
      </c>
      <c r="I61" s="103" t="str">
        <f t="shared" si="25"/>
        <v>OK</v>
      </c>
      <c r="J61" s="176"/>
      <c r="K61" s="176">
        <f t="shared" si="14"/>
        <v>0</v>
      </c>
      <c r="L61" s="103" t="str">
        <f t="shared" si="15"/>
        <v>OK</v>
      </c>
      <c r="M61" s="176"/>
      <c r="N61" s="176">
        <f t="shared" si="16"/>
        <v>0</v>
      </c>
      <c r="O61" s="103" t="str">
        <f t="shared" si="17"/>
        <v>OK</v>
      </c>
      <c r="P61" s="176"/>
      <c r="Q61" s="176">
        <f t="shared" si="18"/>
        <v>0</v>
      </c>
      <c r="R61" s="103" t="str">
        <f t="shared" si="19"/>
        <v>OK</v>
      </c>
      <c r="S61" s="176"/>
      <c r="T61" s="176">
        <f t="shared" si="20"/>
        <v>0</v>
      </c>
      <c r="U61" s="103" t="str">
        <f t="shared" si="21"/>
        <v>OK</v>
      </c>
      <c r="V61" s="176"/>
      <c r="W61" s="176">
        <f t="shared" si="22"/>
        <v>0</v>
      </c>
      <c r="X61" s="103" t="str">
        <f t="shared" si="23"/>
        <v>OK</v>
      </c>
    </row>
    <row r="62" spans="1:24" ht="15" x14ac:dyDescent="0.25">
      <c r="A62" s="106"/>
      <c r="B62" s="107"/>
      <c r="C62" s="106"/>
      <c r="D62" s="108"/>
      <c r="E62" s="176"/>
      <c r="F62" s="176">
        <f t="shared" si="11"/>
        <v>0</v>
      </c>
      <c r="G62" s="176"/>
      <c r="H62" s="176">
        <f t="shared" si="24"/>
        <v>0</v>
      </c>
      <c r="I62" s="103" t="str">
        <f t="shared" si="25"/>
        <v>OK</v>
      </c>
      <c r="J62" s="176"/>
      <c r="K62" s="176">
        <f t="shared" si="14"/>
        <v>0</v>
      </c>
      <c r="L62" s="103" t="str">
        <f t="shared" si="15"/>
        <v>OK</v>
      </c>
      <c r="M62" s="176"/>
      <c r="N62" s="176">
        <f t="shared" si="16"/>
        <v>0</v>
      </c>
      <c r="O62" s="103" t="str">
        <f t="shared" si="17"/>
        <v>OK</v>
      </c>
      <c r="P62" s="176"/>
      <c r="Q62" s="176">
        <f t="shared" si="18"/>
        <v>0</v>
      </c>
      <c r="R62" s="103" t="str">
        <f t="shared" si="19"/>
        <v>OK</v>
      </c>
      <c r="S62" s="176"/>
      <c r="T62" s="176">
        <f t="shared" si="20"/>
        <v>0</v>
      </c>
      <c r="U62" s="103" t="str">
        <f t="shared" si="21"/>
        <v>OK</v>
      </c>
      <c r="V62" s="176"/>
      <c r="W62" s="176">
        <f t="shared" si="22"/>
        <v>0</v>
      </c>
      <c r="X62" s="103" t="str">
        <f t="shared" si="23"/>
        <v>OK</v>
      </c>
    </row>
    <row r="63" spans="1:24" ht="15" x14ac:dyDescent="0.25">
      <c r="A63" s="106"/>
      <c r="B63" s="107"/>
      <c r="C63" s="106"/>
      <c r="D63" s="108"/>
      <c r="E63" s="176"/>
      <c r="F63" s="176">
        <f t="shared" si="11"/>
        <v>0</v>
      </c>
      <c r="G63" s="176"/>
      <c r="H63" s="176">
        <f t="shared" si="24"/>
        <v>0</v>
      </c>
      <c r="I63" s="103" t="str">
        <f t="shared" si="25"/>
        <v>OK</v>
      </c>
      <c r="J63" s="176"/>
      <c r="K63" s="176">
        <f t="shared" si="14"/>
        <v>0</v>
      </c>
      <c r="L63" s="103" t="str">
        <f t="shared" si="15"/>
        <v>OK</v>
      </c>
      <c r="M63" s="176"/>
      <c r="N63" s="176">
        <f t="shared" si="16"/>
        <v>0</v>
      </c>
      <c r="O63" s="103" t="str">
        <f t="shared" si="17"/>
        <v>OK</v>
      </c>
      <c r="P63" s="176"/>
      <c r="Q63" s="176">
        <f t="shared" si="18"/>
        <v>0</v>
      </c>
      <c r="R63" s="103" t="str">
        <f t="shared" si="19"/>
        <v>OK</v>
      </c>
      <c r="S63" s="176"/>
      <c r="T63" s="176">
        <f t="shared" si="20"/>
        <v>0</v>
      </c>
      <c r="U63" s="103" t="str">
        <f t="shared" si="21"/>
        <v>OK</v>
      </c>
      <c r="V63" s="176"/>
      <c r="W63" s="176">
        <f t="shared" si="22"/>
        <v>0</v>
      </c>
      <c r="X63" s="103" t="str">
        <f t="shared" si="23"/>
        <v>OK</v>
      </c>
    </row>
    <row r="64" spans="1:24" ht="15" x14ac:dyDescent="0.25">
      <c r="A64" s="106"/>
      <c r="B64" s="107"/>
      <c r="C64" s="106"/>
      <c r="D64" s="108"/>
      <c r="E64" s="176"/>
      <c r="F64" s="176">
        <f t="shared" si="11"/>
        <v>0</v>
      </c>
      <c r="G64" s="176"/>
      <c r="H64" s="176">
        <f t="shared" si="24"/>
        <v>0</v>
      </c>
      <c r="I64" s="103" t="str">
        <f t="shared" si="25"/>
        <v>OK</v>
      </c>
      <c r="J64" s="176"/>
      <c r="K64" s="176">
        <f t="shared" si="14"/>
        <v>0</v>
      </c>
      <c r="L64" s="103" t="str">
        <f t="shared" si="15"/>
        <v>OK</v>
      </c>
      <c r="M64" s="176"/>
      <c r="N64" s="176">
        <f t="shared" si="16"/>
        <v>0</v>
      </c>
      <c r="O64" s="103" t="str">
        <f t="shared" si="17"/>
        <v>OK</v>
      </c>
      <c r="P64" s="176"/>
      <c r="Q64" s="176">
        <f t="shared" si="18"/>
        <v>0</v>
      </c>
      <c r="R64" s="103" t="str">
        <f t="shared" si="19"/>
        <v>OK</v>
      </c>
      <c r="S64" s="176"/>
      <c r="T64" s="176">
        <f t="shared" si="20"/>
        <v>0</v>
      </c>
      <c r="U64" s="103" t="str">
        <f t="shared" si="21"/>
        <v>OK</v>
      </c>
      <c r="V64" s="176"/>
      <c r="W64" s="176">
        <f t="shared" si="22"/>
        <v>0</v>
      </c>
      <c r="X64" s="103" t="str">
        <f t="shared" si="23"/>
        <v>OK</v>
      </c>
    </row>
    <row r="65" spans="1:24" ht="15" x14ac:dyDescent="0.25">
      <c r="A65" s="106"/>
      <c r="B65" s="107"/>
      <c r="C65" s="106"/>
      <c r="D65" s="108"/>
      <c r="E65" s="176"/>
      <c r="F65" s="176">
        <f t="shared" si="11"/>
        <v>0</v>
      </c>
      <c r="G65" s="176"/>
      <c r="H65" s="176">
        <f t="shared" si="24"/>
        <v>0</v>
      </c>
      <c r="I65" s="103" t="str">
        <f t="shared" si="25"/>
        <v>OK</v>
      </c>
      <c r="J65" s="176"/>
      <c r="K65" s="176">
        <f t="shared" si="14"/>
        <v>0</v>
      </c>
      <c r="L65" s="103" t="str">
        <f t="shared" si="15"/>
        <v>OK</v>
      </c>
      <c r="M65" s="176"/>
      <c r="N65" s="176">
        <f t="shared" si="16"/>
        <v>0</v>
      </c>
      <c r="O65" s="103" t="str">
        <f t="shared" si="17"/>
        <v>OK</v>
      </c>
      <c r="P65" s="176"/>
      <c r="Q65" s="176">
        <f t="shared" si="18"/>
        <v>0</v>
      </c>
      <c r="R65" s="103" t="str">
        <f t="shared" si="19"/>
        <v>OK</v>
      </c>
      <c r="S65" s="176"/>
      <c r="T65" s="176">
        <f t="shared" si="20"/>
        <v>0</v>
      </c>
      <c r="U65" s="103" t="str">
        <f t="shared" si="21"/>
        <v>OK</v>
      </c>
      <c r="V65" s="176"/>
      <c r="W65" s="176">
        <f t="shared" si="22"/>
        <v>0</v>
      </c>
      <c r="X65" s="103" t="str">
        <f t="shared" si="23"/>
        <v>OK</v>
      </c>
    </row>
    <row r="66" spans="1:24" ht="15" x14ac:dyDescent="0.25">
      <c r="A66" s="106"/>
      <c r="B66" s="107"/>
      <c r="C66" s="106"/>
      <c r="D66" s="108"/>
      <c r="E66" s="176"/>
      <c r="F66" s="176">
        <f t="shared" si="11"/>
        <v>0</v>
      </c>
      <c r="G66" s="176"/>
      <c r="H66" s="176">
        <f t="shared" si="24"/>
        <v>0</v>
      </c>
      <c r="I66" s="103" t="str">
        <f t="shared" si="25"/>
        <v>OK</v>
      </c>
      <c r="J66" s="176"/>
      <c r="K66" s="176">
        <f t="shared" si="14"/>
        <v>0</v>
      </c>
      <c r="L66" s="103" t="str">
        <f t="shared" si="15"/>
        <v>OK</v>
      </c>
      <c r="M66" s="176"/>
      <c r="N66" s="176">
        <f t="shared" si="16"/>
        <v>0</v>
      </c>
      <c r="O66" s="103" t="str">
        <f t="shared" si="17"/>
        <v>OK</v>
      </c>
      <c r="P66" s="176"/>
      <c r="Q66" s="176">
        <f t="shared" si="18"/>
        <v>0</v>
      </c>
      <c r="R66" s="103" t="str">
        <f t="shared" si="19"/>
        <v>OK</v>
      </c>
      <c r="S66" s="176"/>
      <c r="T66" s="176">
        <f t="shared" si="20"/>
        <v>0</v>
      </c>
      <c r="U66" s="103" t="str">
        <f t="shared" si="21"/>
        <v>OK</v>
      </c>
      <c r="V66" s="176"/>
      <c r="W66" s="176">
        <f t="shared" si="22"/>
        <v>0</v>
      </c>
      <c r="X66" s="103" t="str">
        <f t="shared" si="23"/>
        <v>OK</v>
      </c>
    </row>
    <row r="67" spans="1:24" ht="15" x14ac:dyDescent="0.25">
      <c r="A67" s="106"/>
      <c r="B67" s="107"/>
      <c r="C67" s="106"/>
      <c r="D67" s="108"/>
      <c r="E67" s="176"/>
      <c r="F67" s="176">
        <f t="shared" si="11"/>
        <v>0</v>
      </c>
      <c r="G67" s="176"/>
      <c r="H67" s="176">
        <f t="shared" si="24"/>
        <v>0</v>
      </c>
      <c r="I67" s="103" t="str">
        <f t="shared" si="25"/>
        <v>OK</v>
      </c>
      <c r="J67" s="176"/>
      <c r="K67" s="176">
        <f t="shared" si="14"/>
        <v>0</v>
      </c>
      <c r="L67" s="103" t="str">
        <f t="shared" si="15"/>
        <v>OK</v>
      </c>
      <c r="M67" s="176"/>
      <c r="N67" s="176">
        <f t="shared" si="16"/>
        <v>0</v>
      </c>
      <c r="O67" s="103" t="str">
        <f t="shared" si="17"/>
        <v>OK</v>
      </c>
      <c r="P67" s="176"/>
      <c r="Q67" s="176">
        <f t="shared" si="18"/>
        <v>0</v>
      </c>
      <c r="R67" s="103" t="str">
        <f t="shared" si="19"/>
        <v>OK</v>
      </c>
      <c r="S67" s="176"/>
      <c r="T67" s="176">
        <f t="shared" si="20"/>
        <v>0</v>
      </c>
      <c r="U67" s="103" t="str">
        <f t="shared" si="21"/>
        <v>OK</v>
      </c>
      <c r="V67" s="176"/>
      <c r="W67" s="176">
        <f t="shared" si="22"/>
        <v>0</v>
      </c>
      <c r="X67" s="103" t="str">
        <f t="shared" si="23"/>
        <v>OK</v>
      </c>
    </row>
    <row r="68" spans="1:24" ht="15" x14ac:dyDescent="0.25">
      <c r="A68" s="106"/>
      <c r="B68" s="107"/>
      <c r="C68" s="106"/>
      <c r="D68" s="108"/>
      <c r="E68" s="176"/>
      <c r="F68" s="176">
        <f t="shared" si="11"/>
        <v>0</v>
      </c>
      <c r="G68" s="176"/>
      <c r="H68" s="176">
        <f t="shared" si="24"/>
        <v>0</v>
      </c>
      <c r="I68" s="103" t="str">
        <f t="shared" si="25"/>
        <v>OK</v>
      </c>
      <c r="J68" s="176"/>
      <c r="K68" s="176">
        <f t="shared" si="14"/>
        <v>0</v>
      </c>
      <c r="L68" s="103" t="str">
        <f t="shared" si="15"/>
        <v>OK</v>
      </c>
      <c r="M68" s="176"/>
      <c r="N68" s="176">
        <f t="shared" si="16"/>
        <v>0</v>
      </c>
      <c r="O68" s="103" t="str">
        <f t="shared" si="17"/>
        <v>OK</v>
      </c>
      <c r="P68" s="176"/>
      <c r="Q68" s="176">
        <f t="shared" si="18"/>
        <v>0</v>
      </c>
      <c r="R68" s="103" t="str">
        <f t="shared" si="19"/>
        <v>OK</v>
      </c>
      <c r="S68" s="176"/>
      <c r="T68" s="176">
        <f t="shared" si="20"/>
        <v>0</v>
      </c>
      <c r="U68" s="103" t="str">
        <f t="shared" si="21"/>
        <v>OK</v>
      </c>
      <c r="V68" s="176"/>
      <c r="W68" s="176">
        <f t="shared" si="22"/>
        <v>0</v>
      </c>
      <c r="X68" s="103" t="str">
        <f t="shared" si="23"/>
        <v>OK</v>
      </c>
    </row>
    <row r="69" spans="1:24" ht="15" x14ac:dyDescent="0.25">
      <c r="A69" s="106"/>
      <c r="B69" s="107"/>
      <c r="C69" s="106"/>
      <c r="D69" s="108"/>
      <c r="E69" s="176"/>
      <c r="F69" s="176">
        <f t="shared" si="11"/>
        <v>0</v>
      </c>
      <c r="G69" s="176"/>
      <c r="H69" s="176">
        <f t="shared" si="24"/>
        <v>0</v>
      </c>
      <c r="I69" s="103" t="str">
        <f t="shared" si="25"/>
        <v>OK</v>
      </c>
      <c r="J69" s="176"/>
      <c r="K69" s="176">
        <f t="shared" si="14"/>
        <v>0</v>
      </c>
      <c r="L69" s="103" t="str">
        <f t="shared" si="15"/>
        <v>OK</v>
      </c>
      <c r="M69" s="176"/>
      <c r="N69" s="176">
        <f t="shared" si="16"/>
        <v>0</v>
      </c>
      <c r="O69" s="103" t="str">
        <f t="shared" si="17"/>
        <v>OK</v>
      </c>
      <c r="P69" s="176"/>
      <c r="Q69" s="176">
        <f t="shared" si="18"/>
        <v>0</v>
      </c>
      <c r="R69" s="103" t="str">
        <f t="shared" si="19"/>
        <v>OK</v>
      </c>
      <c r="S69" s="176"/>
      <c r="T69" s="176">
        <f t="shared" si="20"/>
        <v>0</v>
      </c>
      <c r="U69" s="103" t="str">
        <f t="shared" si="21"/>
        <v>OK</v>
      </c>
      <c r="V69" s="176"/>
      <c r="W69" s="176">
        <f t="shared" si="22"/>
        <v>0</v>
      </c>
      <c r="X69" s="103" t="str">
        <f t="shared" si="23"/>
        <v>OK</v>
      </c>
    </row>
    <row r="70" spans="1:24" ht="15" x14ac:dyDescent="0.25">
      <c r="A70" s="106"/>
      <c r="B70" s="107"/>
      <c r="C70" s="106"/>
      <c r="D70" s="108"/>
      <c r="E70" s="176"/>
      <c r="F70" s="176">
        <f t="shared" si="11"/>
        <v>0</v>
      </c>
      <c r="G70" s="176"/>
      <c r="H70" s="176">
        <f t="shared" si="24"/>
        <v>0</v>
      </c>
      <c r="I70" s="103" t="str">
        <f t="shared" si="25"/>
        <v>OK</v>
      </c>
      <c r="J70" s="176"/>
      <c r="K70" s="176">
        <f t="shared" si="14"/>
        <v>0</v>
      </c>
      <c r="L70" s="103" t="str">
        <f t="shared" si="15"/>
        <v>OK</v>
      </c>
      <c r="M70" s="176"/>
      <c r="N70" s="176">
        <f t="shared" si="16"/>
        <v>0</v>
      </c>
      <c r="O70" s="103" t="str">
        <f t="shared" si="17"/>
        <v>OK</v>
      </c>
      <c r="P70" s="176"/>
      <c r="Q70" s="176">
        <f t="shared" si="18"/>
        <v>0</v>
      </c>
      <c r="R70" s="103" t="str">
        <f t="shared" si="19"/>
        <v>OK</v>
      </c>
      <c r="S70" s="176"/>
      <c r="T70" s="176">
        <f t="shared" si="20"/>
        <v>0</v>
      </c>
      <c r="U70" s="103" t="str">
        <f t="shared" si="21"/>
        <v>OK</v>
      </c>
      <c r="V70" s="176"/>
      <c r="W70" s="176">
        <f t="shared" si="22"/>
        <v>0</v>
      </c>
      <c r="X70" s="103" t="str">
        <f t="shared" si="23"/>
        <v>OK</v>
      </c>
    </row>
    <row r="71" spans="1:24" ht="15" x14ac:dyDescent="0.25">
      <c r="A71" s="106"/>
      <c r="B71" s="107"/>
      <c r="C71" s="106"/>
      <c r="D71" s="108"/>
      <c r="E71" s="176"/>
      <c r="F71" s="176">
        <f t="shared" si="11"/>
        <v>0</v>
      </c>
      <c r="G71" s="176"/>
      <c r="H71" s="176">
        <f t="shared" si="24"/>
        <v>0</v>
      </c>
      <c r="I71" s="103" t="str">
        <f t="shared" si="25"/>
        <v>OK</v>
      </c>
      <c r="J71" s="176"/>
      <c r="K71" s="176">
        <f t="shared" si="14"/>
        <v>0</v>
      </c>
      <c r="L71" s="103" t="str">
        <f t="shared" si="15"/>
        <v>OK</v>
      </c>
      <c r="M71" s="176"/>
      <c r="N71" s="176">
        <f t="shared" si="16"/>
        <v>0</v>
      </c>
      <c r="O71" s="103" t="str">
        <f t="shared" si="17"/>
        <v>OK</v>
      </c>
      <c r="P71" s="176"/>
      <c r="Q71" s="176">
        <f t="shared" si="18"/>
        <v>0</v>
      </c>
      <c r="R71" s="103" t="str">
        <f t="shared" si="19"/>
        <v>OK</v>
      </c>
      <c r="S71" s="176"/>
      <c r="T71" s="176">
        <f t="shared" si="20"/>
        <v>0</v>
      </c>
      <c r="U71" s="103" t="str">
        <f t="shared" si="21"/>
        <v>OK</v>
      </c>
      <c r="V71" s="176"/>
      <c r="W71" s="176">
        <f t="shared" si="22"/>
        <v>0</v>
      </c>
      <c r="X71" s="103" t="str">
        <f t="shared" si="23"/>
        <v>OK</v>
      </c>
    </row>
    <row r="72" spans="1:24" ht="15" x14ac:dyDescent="0.25">
      <c r="A72" s="106"/>
      <c r="B72" s="107"/>
      <c r="C72" s="106"/>
      <c r="D72" s="108"/>
      <c r="E72" s="176"/>
      <c r="F72" s="176">
        <f t="shared" si="11"/>
        <v>0</v>
      </c>
      <c r="G72" s="176"/>
      <c r="H72" s="176">
        <f t="shared" si="24"/>
        <v>0</v>
      </c>
      <c r="I72" s="103" t="str">
        <f t="shared" si="25"/>
        <v>OK</v>
      </c>
      <c r="J72" s="176"/>
      <c r="K72" s="176">
        <f t="shared" si="14"/>
        <v>0</v>
      </c>
      <c r="L72" s="103" t="str">
        <f t="shared" si="15"/>
        <v>OK</v>
      </c>
      <c r="M72" s="176"/>
      <c r="N72" s="176">
        <f t="shared" si="16"/>
        <v>0</v>
      </c>
      <c r="O72" s="103" t="str">
        <f t="shared" si="17"/>
        <v>OK</v>
      </c>
      <c r="P72" s="176"/>
      <c r="Q72" s="176">
        <f t="shared" si="18"/>
        <v>0</v>
      </c>
      <c r="R72" s="103" t="str">
        <f t="shared" si="19"/>
        <v>OK</v>
      </c>
      <c r="S72" s="176"/>
      <c r="T72" s="176">
        <f t="shared" si="20"/>
        <v>0</v>
      </c>
      <c r="U72" s="103" t="str">
        <f t="shared" si="21"/>
        <v>OK</v>
      </c>
      <c r="V72" s="176"/>
      <c r="W72" s="176">
        <f t="shared" si="22"/>
        <v>0</v>
      </c>
      <c r="X72" s="103" t="str">
        <f t="shared" si="23"/>
        <v>OK</v>
      </c>
    </row>
    <row r="73" spans="1:24" ht="15" x14ac:dyDescent="0.25">
      <c r="A73" s="106"/>
      <c r="B73" s="107"/>
      <c r="C73" s="106"/>
      <c r="D73" s="108"/>
      <c r="E73" s="176"/>
      <c r="F73" s="176">
        <f t="shared" si="11"/>
        <v>0</v>
      </c>
      <c r="G73" s="176"/>
      <c r="H73" s="176">
        <f t="shared" si="24"/>
        <v>0</v>
      </c>
      <c r="I73" s="103" t="str">
        <f t="shared" si="25"/>
        <v>OK</v>
      </c>
      <c r="J73" s="176"/>
      <c r="K73" s="176">
        <f t="shared" si="14"/>
        <v>0</v>
      </c>
      <c r="L73" s="103" t="str">
        <f t="shared" si="15"/>
        <v>OK</v>
      </c>
      <c r="M73" s="176"/>
      <c r="N73" s="176">
        <f t="shared" si="16"/>
        <v>0</v>
      </c>
      <c r="O73" s="103" t="str">
        <f t="shared" si="17"/>
        <v>OK</v>
      </c>
      <c r="P73" s="176"/>
      <c r="Q73" s="176">
        <f t="shared" si="18"/>
        <v>0</v>
      </c>
      <c r="R73" s="103" t="str">
        <f t="shared" si="19"/>
        <v>OK</v>
      </c>
      <c r="S73" s="176"/>
      <c r="T73" s="176">
        <f t="shared" si="20"/>
        <v>0</v>
      </c>
      <c r="U73" s="103" t="str">
        <f t="shared" si="21"/>
        <v>OK</v>
      </c>
      <c r="V73" s="176"/>
      <c r="W73" s="176">
        <f t="shared" si="22"/>
        <v>0</v>
      </c>
      <c r="X73" s="103" t="str">
        <f t="shared" si="23"/>
        <v>OK</v>
      </c>
    </row>
    <row r="74" spans="1:24" ht="15" x14ac:dyDescent="0.25">
      <c r="A74" s="106"/>
      <c r="B74" s="107"/>
      <c r="C74" s="106"/>
      <c r="D74" s="108"/>
      <c r="E74" s="176"/>
      <c r="F74" s="176">
        <f t="shared" ref="F74:F106" si="26">ROUND($D74*E74,0)</f>
        <v>0</v>
      </c>
      <c r="G74" s="176"/>
      <c r="H74" s="176">
        <f t="shared" si="24"/>
        <v>0</v>
      </c>
      <c r="I74" s="103" t="str">
        <f t="shared" si="25"/>
        <v>OK</v>
      </c>
      <c r="J74" s="176"/>
      <c r="K74" s="176">
        <f t="shared" si="14"/>
        <v>0</v>
      </c>
      <c r="L74" s="103" t="str">
        <f t="shared" si="15"/>
        <v>OK</v>
      </c>
      <c r="M74" s="176"/>
      <c r="N74" s="176">
        <f t="shared" si="16"/>
        <v>0</v>
      </c>
      <c r="O74" s="103" t="str">
        <f t="shared" si="17"/>
        <v>OK</v>
      </c>
      <c r="P74" s="176"/>
      <c r="Q74" s="176">
        <f t="shared" si="18"/>
        <v>0</v>
      </c>
      <c r="R74" s="103" t="str">
        <f t="shared" si="19"/>
        <v>OK</v>
      </c>
      <c r="S74" s="176"/>
      <c r="T74" s="176">
        <f t="shared" si="20"/>
        <v>0</v>
      </c>
      <c r="U74" s="103" t="str">
        <f t="shared" si="21"/>
        <v>OK</v>
      </c>
      <c r="V74" s="176"/>
      <c r="W74" s="176">
        <f t="shared" si="22"/>
        <v>0</v>
      </c>
      <c r="X74" s="103" t="str">
        <f t="shared" si="23"/>
        <v>OK</v>
      </c>
    </row>
    <row r="75" spans="1:24" ht="15" x14ac:dyDescent="0.25">
      <c r="A75" s="106"/>
      <c r="B75" s="107"/>
      <c r="C75" s="106"/>
      <c r="D75" s="108"/>
      <c r="E75" s="176"/>
      <c r="F75" s="176">
        <f t="shared" si="26"/>
        <v>0</v>
      </c>
      <c r="G75" s="176"/>
      <c r="H75" s="176">
        <f t="shared" si="24"/>
        <v>0</v>
      </c>
      <c r="I75" s="103" t="str">
        <f t="shared" si="25"/>
        <v>OK</v>
      </c>
      <c r="J75" s="176"/>
      <c r="K75" s="176">
        <f t="shared" ref="K75:K106" si="27">ROUND($D75*J75,0)</f>
        <v>0</v>
      </c>
      <c r="L75" s="103" t="str">
        <f t="shared" ref="L75:L106" si="28">+IF(J75&lt;=$E75,"OK","NO OK")</f>
        <v>OK</v>
      </c>
      <c r="M75" s="176"/>
      <c r="N75" s="176">
        <f t="shared" ref="N75:N106" si="29">ROUND($D75*M75,0)</f>
        <v>0</v>
      </c>
      <c r="O75" s="103" t="str">
        <f t="shared" ref="O75:O106" si="30">+IF(M75&lt;=$E75,"OK","NO OK")</f>
        <v>OK</v>
      </c>
      <c r="P75" s="176"/>
      <c r="Q75" s="176">
        <f t="shared" ref="Q75:Q106" si="31">ROUND($D75*P75,0)</f>
        <v>0</v>
      </c>
      <c r="R75" s="103" t="str">
        <f t="shared" ref="R75:R106" si="32">+IF(P75&lt;=$E75,"OK","NO OK")</f>
        <v>OK</v>
      </c>
      <c r="S75" s="176"/>
      <c r="T75" s="176">
        <f t="shared" ref="T75:T106" si="33">ROUND($D75*S75,0)</f>
        <v>0</v>
      </c>
      <c r="U75" s="103" t="str">
        <f t="shared" ref="U75:U106" si="34">+IF(S75&lt;=$E75,"OK","NO OK")</f>
        <v>OK</v>
      </c>
      <c r="V75" s="176"/>
      <c r="W75" s="176">
        <f t="shared" ref="W75:W106" si="35">ROUND($D75*V75,0)</f>
        <v>0</v>
      </c>
      <c r="X75" s="103" t="str">
        <f t="shared" ref="X75:X106" si="36">+IF(V75&lt;=$E75,"OK","NO OK")</f>
        <v>OK</v>
      </c>
    </row>
    <row r="76" spans="1:24" ht="15" x14ac:dyDescent="0.25">
      <c r="A76" s="106"/>
      <c r="B76" s="107"/>
      <c r="C76" s="106"/>
      <c r="D76" s="108"/>
      <c r="E76" s="176"/>
      <c r="F76" s="176">
        <f t="shared" si="26"/>
        <v>0</v>
      </c>
      <c r="G76" s="176"/>
      <c r="H76" s="176">
        <f t="shared" ref="H76:H106" si="37">ROUND($D76*G76,0)</f>
        <v>0</v>
      </c>
      <c r="I76" s="103" t="str">
        <f t="shared" ref="I76:I106" si="38">+IF(G76&lt;=$E76,"OK","NO OK")</f>
        <v>OK</v>
      </c>
      <c r="J76" s="176"/>
      <c r="K76" s="176">
        <f t="shared" si="27"/>
        <v>0</v>
      </c>
      <c r="L76" s="103" t="str">
        <f t="shared" si="28"/>
        <v>OK</v>
      </c>
      <c r="M76" s="176"/>
      <c r="N76" s="176">
        <f t="shared" si="29"/>
        <v>0</v>
      </c>
      <c r="O76" s="103" t="str">
        <f t="shared" si="30"/>
        <v>OK</v>
      </c>
      <c r="P76" s="176"/>
      <c r="Q76" s="176">
        <f t="shared" si="31"/>
        <v>0</v>
      </c>
      <c r="R76" s="103" t="str">
        <f t="shared" si="32"/>
        <v>OK</v>
      </c>
      <c r="S76" s="176"/>
      <c r="T76" s="176">
        <f t="shared" si="33"/>
        <v>0</v>
      </c>
      <c r="U76" s="103" t="str">
        <f t="shared" si="34"/>
        <v>OK</v>
      </c>
      <c r="V76" s="176"/>
      <c r="W76" s="176">
        <f t="shared" si="35"/>
        <v>0</v>
      </c>
      <c r="X76" s="103" t="str">
        <f t="shared" si="36"/>
        <v>OK</v>
      </c>
    </row>
    <row r="77" spans="1:24" ht="15" x14ac:dyDescent="0.25">
      <c r="A77" s="106"/>
      <c r="B77" s="107"/>
      <c r="C77" s="106"/>
      <c r="D77" s="108"/>
      <c r="E77" s="176"/>
      <c r="F77" s="176">
        <f t="shared" si="26"/>
        <v>0</v>
      </c>
      <c r="G77" s="176"/>
      <c r="H77" s="176">
        <f t="shared" si="37"/>
        <v>0</v>
      </c>
      <c r="I77" s="103" t="str">
        <f t="shared" si="38"/>
        <v>OK</v>
      </c>
      <c r="J77" s="176"/>
      <c r="K77" s="176">
        <f t="shared" si="27"/>
        <v>0</v>
      </c>
      <c r="L77" s="103" t="str">
        <f t="shared" si="28"/>
        <v>OK</v>
      </c>
      <c r="M77" s="176"/>
      <c r="N77" s="176">
        <f t="shared" si="29"/>
        <v>0</v>
      </c>
      <c r="O77" s="103" t="str">
        <f t="shared" si="30"/>
        <v>OK</v>
      </c>
      <c r="P77" s="176"/>
      <c r="Q77" s="176">
        <f t="shared" si="31"/>
        <v>0</v>
      </c>
      <c r="R77" s="103" t="str">
        <f t="shared" si="32"/>
        <v>OK</v>
      </c>
      <c r="S77" s="176"/>
      <c r="T77" s="176">
        <f t="shared" si="33"/>
        <v>0</v>
      </c>
      <c r="U77" s="103" t="str">
        <f t="shared" si="34"/>
        <v>OK</v>
      </c>
      <c r="V77" s="176"/>
      <c r="W77" s="176">
        <f t="shared" si="35"/>
        <v>0</v>
      </c>
      <c r="X77" s="103" t="str">
        <f t="shared" si="36"/>
        <v>OK</v>
      </c>
    </row>
    <row r="78" spans="1:24" ht="15" x14ac:dyDescent="0.25">
      <c r="A78" s="106"/>
      <c r="B78" s="107"/>
      <c r="C78" s="106"/>
      <c r="D78" s="108"/>
      <c r="E78" s="176"/>
      <c r="F78" s="176">
        <f t="shared" si="26"/>
        <v>0</v>
      </c>
      <c r="G78" s="176"/>
      <c r="H78" s="176">
        <f t="shared" si="37"/>
        <v>0</v>
      </c>
      <c r="I78" s="103" t="str">
        <f t="shared" si="38"/>
        <v>OK</v>
      </c>
      <c r="J78" s="176"/>
      <c r="K78" s="176">
        <f t="shared" si="27"/>
        <v>0</v>
      </c>
      <c r="L78" s="103" t="str">
        <f t="shared" si="28"/>
        <v>OK</v>
      </c>
      <c r="M78" s="176"/>
      <c r="N78" s="176">
        <f t="shared" si="29"/>
        <v>0</v>
      </c>
      <c r="O78" s="103" t="str">
        <f t="shared" si="30"/>
        <v>OK</v>
      </c>
      <c r="P78" s="176"/>
      <c r="Q78" s="176">
        <f t="shared" si="31"/>
        <v>0</v>
      </c>
      <c r="R78" s="103" t="str">
        <f t="shared" si="32"/>
        <v>OK</v>
      </c>
      <c r="S78" s="176"/>
      <c r="T78" s="176">
        <f t="shared" si="33"/>
        <v>0</v>
      </c>
      <c r="U78" s="103" t="str">
        <f t="shared" si="34"/>
        <v>OK</v>
      </c>
      <c r="V78" s="176"/>
      <c r="W78" s="176">
        <f t="shared" si="35"/>
        <v>0</v>
      </c>
      <c r="X78" s="103" t="str">
        <f t="shared" si="36"/>
        <v>OK</v>
      </c>
    </row>
    <row r="79" spans="1:24" ht="15" x14ac:dyDescent="0.25">
      <c r="A79" s="106"/>
      <c r="B79" s="107"/>
      <c r="C79" s="106"/>
      <c r="D79" s="108"/>
      <c r="E79" s="176"/>
      <c r="F79" s="176">
        <f t="shared" si="26"/>
        <v>0</v>
      </c>
      <c r="G79" s="176"/>
      <c r="H79" s="176">
        <f t="shared" si="37"/>
        <v>0</v>
      </c>
      <c r="I79" s="103" t="str">
        <f t="shared" si="38"/>
        <v>OK</v>
      </c>
      <c r="J79" s="176"/>
      <c r="K79" s="176">
        <f t="shared" si="27"/>
        <v>0</v>
      </c>
      <c r="L79" s="103" t="str">
        <f t="shared" si="28"/>
        <v>OK</v>
      </c>
      <c r="M79" s="176"/>
      <c r="N79" s="176">
        <f t="shared" si="29"/>
        <v>0</v>
      </c>
      <c r="O79" s="103" t="str">
        <f t="shared" si="30"/>
        <v>OK</v>
      </c>
      <c r="P79" s="176"/>
      <c r="Q79" s="176">
        <f t="shared" si="31"/>
        <v>0</v>
      </c>
      <c r="R79" s="103" t="str">
        <f t="shared" si="32"/>
        <v>OK</v>
      </c>
      <c r="S79" s="176"/>
      <c r="T79" s="176">
        <f t="shared" si="33"/>
        <v>0</v>
      </c>
      <c r="U79" s="103" t="str">
        <f t="shared" si="34"/>
        <v>OK</v>
      </c>
      <c r="V79" s="176"/>
      <c r="W79" s="176">
        <f t="shared" si="35"/>
        <v>0</v>
      </c>
      <c r="X79" s="103" t="str">
        <f t="shared" si="36"/>
        <v>OK</v>
      </c>
    </row>
    <row r="80" spans="1:24" ht="15" x14ac:dyDescent="0.25">
      <c r="A80" s="106"/>
      <c r="B80" s="107"/>
      <c r="C80" s="106"/>
      <c r="D80" s="108"/>
      <c r="E80" s="176"/>
      <c r="F80" s="176">
        <f t="shared" si="26"/>
        <v>0</v>
      </c>
      <c r="G80" s="176"/>
      <c r="H80" s="176">
        <f t="shared" si="37"/>
        <v>0</v>
      </c>
      <c r="I80" s="103" t="str">
        <f t="shared" si="38"/>
        <v>OK</v>
      </c>
      <c r="J80" s="176"/>
      <c r="K80" s="176">
        <f t="shared" si="27"/>
        <v>0</v>
      </c>
      <c r="L80" s="103" t="str">
        <f t="shared" si="28"/>
        <v>OK</v>
      </c>
      <c r="M80" s="176"/>
      <c r="N80" s="176">
        <f t="shared" si="29"/>
        <v>0</v>
      </c>
      <c r="O80" s="103" t="str">
        <f t="shared" si="30"/>
        <v>OK</v>
      </c>
      <c r="P80" s="176"/>
      <c r="Q80" s="176">
        <f t="shared" si="31"/>
        <v>0</v>
      </c>
      <c r="R80" s="103" t="str">
        <f t="shared" si="32"/>
        <v>OK</v>
      </c>
      <c r="S80" s="176"/>
      <c r="T80" s="176">
        <f t="shared" si="33"/>
        <v>0</v>
      </c>
      <c r="U80" s="103" t="str">
        <f t="shared" si="34"/>
        <v>OK</v>
      </c>
      <c r="V80" s="176"/>
      <c r="W80" s="176">
        <f t="shared" si="35"/>
        <v>0</v>
      </c>
      <c r="X80" s="103" t="str">
        <f t="shared" si="36"/>
        <v>OK</v>
      </c>
    </row>
    <row r="81" spans="1:24" ht="15" x14ac:dyDescent="0.25">
      <c r="A81" s="106"/>
      <c r="B81" s="107"/>
      <c r="C81" s="106"/>
      <c r="D81" s="108"/>
      <c r="E81" s="176"/>
      <c r="F81" s="176">
        <f t="shared" si="26"/>
        <v>0</v>
      </c>
      <c r="G81" s="176"/>
      <c r="H81" s="176">
        <f t="shared" si="37"/>
        <v>0</v>
      </c>
      <c r="I81" s="103" t="str">
        <f t="shared" si="38"/>
        <v>OK</v>
      </c>
      <c r="J81" s="176"/>
      <c r="K81" s="176">
        <f t="shared" si="27"/>
        <v>0</v>
      </c>
      <c r="L81" s="103" t="str">
        <f t="shared" si="28"/>
        <v>OK</v>
      </c>
      <c r="M81" s="176"/>
      <c r="N81" s="176">
        <f t="shared" si="29"/>
        <v>0</v>
      </c>
      <c r="O81" s="103" t="str">
        <f t="shared" si="30"/>
        <v>OK</v>
      </c>
      <c r="P81" s="176"/>
      <c r="Q81" s="176">
        <f t="shared" si="31"/>
        <v>0</v>
      </c>
      <c r="R81" s="103" t="str">
        <f t="shared" si="32"/>
        <v>OK</v>
      </c>
      <c r="S81" s="176"/>
      <c r="T81" s="176">
        <f t="shared" si="33"/>
        <v>0</v>
      </c>
      <c r="U81" s="103" t="str">
        <f t="shared" si="34"/>
        <v>OK</v>
      </c>
      <c r="V81" s="176"/>
      <c r="W81" s="176">
        <f t="shared" si="35"/>
        <v>0</v>
      </c>
      <c r="X81" s="103" t="str">
        <f t="shared" si="36"/>
        <v>OK</v>
      </c>
    </row>
    <row r="82" spans="1:24" ht="15" x14ac:dyDescent="0.25">
      <c r="A82" s="106"/>
      <c r="B82" s="107"/>
      <c r="C82" s="106"/>
      <c r="D82" s="108"/>
      <c r="E82" s="176"/>
      <c r="F82" s="176">
        <f t="shared" si="26"/>
        <v>0</v>
      </c>
      <c r="G82" s="176"/>
      <c r="H82" s="176">
        <f t="shared" si="37"/>
        <v>0</v>
      </c>
      <c r="I82" s="103" t="str">
        <f t="shared" si="38"/>
        <v>OK</v>
      </c>
      <c r="J82" s="176"/>
      <c r="K82" s="176">
        <f t="shared" si="27"/>
        <v>0</v>
      </c>
      <c r="L82" s="103" t="str">
        <f t="shared" si="28"/>
        <v>OK</v>
      </c>
      <c r="M82" s="176"/>
      <c r="N82" s="176">
        <f t="shared" si="29"/>
        <v>0</v>
      </c>
      <c r="O82" s="103" t="str">
        <f t="shared" si="30"/>
        <v>OK</v>
      </c>
      <c r="P82" s="176"/>
      <c r="Q82" s="176">
        <f t="shared" si="31"/>
        <v>0</v>
      </c>
      <c r="R82" s="103" t="str">
        <f t="shared" si="32"/>
        <v>OK</v>
      </c>
      <c r="S82" s="176"/>
      <c r="T82" s="176">
        <f t="shared" si="33"/>
        <v>0</v>
      </c>
      <c r="U82" s="103" t="str">
        <f t="shared" si="34"/>
        <v>OK</v>
      </c>
      <c r="V82" s="176"/>
      <c r="W82" s="176">
        <f t="shared" si="35"/>
        <v>0</v>
      </c>
      <c r="X82" s="103" t="str">
        <f t="shared" si="36"/>
        <v>OK</v>
      </c>
    </row>
    <row r="83" spans="1:24" ht="15" x14ac:dyDescent="0.25">
      <c r="A83" s="106"/>
      <c r="B83" s="107"/>
      <c r="C83" s="106"/>
      <c r="D83" s="108"/>
      <c r="E83" s="176"/>
      <c r="F83" s="176">
        <f t="shared" si="26"/>
        <v>0</v>
      </c>
      <c r="G83" s="176"/>
      <c r="H83" s="176">
        <f t="shared" si="37"/>
        <v>0</v>
      </c>
      <c r="I83" s="103" t="str">
        <f t="shared" si="38"/>
        <v>OK</v>
      </c>
      <c r="J83" s="176"/>
      <c r="K83" s="176">
        <f t="shared" si="27"/>
        <v>0</v>
      </c>
      <c r="L83" s="103" t="str">
        <f t="shared" si="28"/>
        <v>OK</v>
      </c>
      <c r="M83" s="176"/>
      <c r="N83" s="176">
        <f t="shared" si="29"/>
        <v>0</v>
      </c>
      <c r="O83" s="103" t="str">
        <f t="shared" si="30"/>
        <v>OK</v>
      </c>
      <c r="P83" s="176"/>
      <c r="Q83" s="176">
        <f t="shared" si="31"/>
        <v>0</v>
      </c>
      <c r="R83" s="103" t="str">
        <f t="shared" si="32"/>
        <v>OK</v>
      </c>
      <c r="S83" s="176"/>
      <c r="T83" s="176">
        <f t="shared" si="33"/>
        <v>0</v>
      </c>
      <c r="U83" s="103" t="str">
        <f t="shared" si="34"/>
        <v>OK</v>
      </c>
      <c r="V83" s="176"/>
      <c r="W83" s="176">
        <f t="shared" si="35"/>
        <v>0</v>
      </c>
      <c r="X83" s="103" t="str">
        <f t="shared" si="36"/>
        <v>OK</v>
      </c>
    </row>
    <row r="84" spans="1:24" ht="15" x14ac:dyDescent="0.25">
      <c r="A84" s="106"/>
      <c r="B84" s="107"/>
      <c r="C84" s="106"/>
      <c r="D84" s="108"/>
      <c r="E84" s="176"/>
      <c r="F84" s="176">
        <f t="shared" si="26"/>
        <v>0</v>
      </c>
      <c r="G84" s="176"/>
      <c r="H84" s="176">
        <f t="shared" si="37"/>
        <v>0</v>
      </c>
      <c r="I84" s="103" t="str">
        <f t="shared" si="38"/>
        <v>OK</v>
      </c>
      <c r="J84" s="176"/>
      <c r="K84" s="176">
        <f t="shared" si="27"/>
        <v>0</v>
      </c>
      <c r="L84" s="103" t="str">
        <f t="shared" si="28"/>
        <v>OK</v>
      </c>
      <c r="M84" s="176"/>
      <c r="N84" s="176">
        <f t="shared" si="29"/>
        <v>0</v>
      </c>
      <c r="O84" s="103" t="str">
        <f t="shared" si="30"/>
        <v>OK</v>
      </c>
      <c r="P84" s="176"/>
      <c r="Q84" s="176">
        <f t="shared" si="31"/>
        <v>0</v>
      </c>
      <c r="R84" s="103" t="str">
        <f t="shared" si="32"/>
        <v>OK</v>
      </c>
      <c r="S84" s="176"/>
      <c r="T84" s="176">
        <f t="shared" si="33"/>
        <v>0</v>
      </c>
      <c r="U84" s="103" t="str">
        <f t="shared" si="34"/>
        <v>OK</v>
      </c>
      <c r="V84" s="176"/>
      <c r="W84" s="176">
        <f t="shared" si="35"/>
        <v>0</v>
      </c>
      <c r="X84" s="103" t="str">
        <f t="shared" si="36"/>
        <v>OK</v>
      </c>
    </row>
    <row r="85" spans="1:24" ht="15" x14ac:dyDescent="0.25">
      <c r="A85" s="106"/>
      <c r="B85" s="107"/>
      <c r="C85" s="106"/>
      <c r="D85" s="108"/>
      <c r="E85" s="176"/>
      <c r="F85" s="176">
        <f t="shared" si="26"/>
        <v>0</v>
      </c>
      <c r="G85" s="176"/>
      <c r="H85" s="176">
        <f t="shared" si="37"/>
        <v>0</v>
      </c>
      <c r="I85" s="103" t="str">
        <f t="shared" si="38"/>
        <v>OK</v>
      </c>
      <c r="J85" s="176"/>
      <c r="K85" s="176">
        <f t="shared" si="27"/>
        <v>0</v>
      </c>
      <c r="L85" s="103" t="str">
        <f t="shared" si="28"/>
        <v>OK</v>
      </c>
      <c r="M85" s="176"/>
      <c r="N85" s="176">
        <f t="shared" si="29"/>
        <v>0</v>
      </c>
      <c r="O85" s="103" t="str">
        <f t="shared" si="30"/>
        <v>OK</v>
      </c>
      <c r="P85" s="176"/>
      <c r="Q85" s="176">
        <f t="shared" si="31"/>
        <v>0</v>
      </c>
      <c r="R85" s="103" t="str">
        <f t="shared" si="32"/>
        <v>OK</v>
      </c>
      <c r="S85" s="176"/>
      <c r="T85" s="176">
        <f t="shared" si="33"/>
        <v>0</v>
      </c>
      <c r="U85" s="103" t="str">
        <f t="shared" si="34"/>
        <v>OK</v>
      </c>
      <c r="V85" s="176"/>
      <c r="W85" s="176">
        <f t="shared" si="35"/>
        <v>0</v>
      </c>
      <c r="X85" s="103" t="str">
        <f t="shared" si="36"/>
        <v>OK</v>
      </c>
    </row>
    <row r="86" spans="1:24" ht="15" x14ac:dyDescent="0.25">
      <c r="A86" s="106"/>
      <c r="B86" s="107"/>
      <c r="C86" s="106"/>
      <c r="D86" s="108"/>
      <c r="E86" s="176"/>
      <c r="F86" s="176">
        <f t="shared" si="26"/>
        <v>0</v>
      </c>
      <c r="G86" s="176"/>
      <c r="H86" s="176">
        <f t="shared" si="37"/>
        <v>0</v>
      </c>
      <c r="I86" s="103" t="str">
        <f t="shared" si="38"/>
        <v>OK</v>
      </c>
      <c r="J86" s="176"/>
      <c r="K86" s="176">
        <f t="shared" si="27"/>
        <v>0</v>
      </c>
      <c r="L86" s="103" t="str">
        <f t="shared" si="28"/>
        <v>OK</v>
      </c>
      <c r="M86" s="176"/>
      <c r="N86" s="176">
        <f t="shared" si="29"/>
        <v>0</v>
      </c>
      <c r="O86" s="103" t="str">
        <f t="shared" si="30"/>
        <v>OK</v>
      </c>
      <c r="P86" s="176"/>
      <c r="Q86" s="176">
        <f t="shared" si="31"/>
        <v>0</v>
      </c>
      <c r="R86" s="103" t="str">
        <f t="shared" si="32"/>
        <v>OK</v>
      </c>
      <c r="S86" s="176"/>
      <c r="T86" s="176">
        <f t="shared" si="33"/>
        <v>0</v>
      </c>
      <c r="U86" s="103" t="str">
        <f t="shared" si="34"/>
        <v>OK</v>
      </c>
      <c r="V86" s="176"/>
      <c r="W86" s="176">
        <f t="shared" si="35"/>
        <v>0</v>
      </c>
      <c r="X86" s="103" t="str">
        <f t="shared" si="36"/>
        <v>OK</v>
      </c>
    </row>
    <row r="87" spans="1:24" ht="15" x14ac:dyDescent="0.25">
      <c r="A87" s="106"/>
      <c r="B87" s="107"/>
      <c r="C87" s="106"/>
      <c r="D87" s="108"/>
      <c r="E87" s="176"/>
      <c r="F87" s="176">
        <f t="shared" si="26"/>
        <v>0</v>
      </c>
      <c r="G87" s="176"/>
      <c r="H87" s="176">
        <f t="shared" si="37"/>
        <v>0</v>
      </c>
      <c r="I87" s="103" t="str">
        <f t="shared" si="38"/>
        <v>OK</v>
      </c>
      <c r="J87" s="176"/>
      <c r="K87" s="176">
        <f t="shared" si="27"/>
        <v>0</v>
      </c>
      <c r="L87" s="103" t="str">
        <f t="shared" si="28"/>
        <v>OK</v>
      </c>
      <c r="M87" s="176"/>
      <c r="N87" s="176">
        <f t="shared" si="29"/>
        <v>0</v>
      </c>
      <c r="O87" s="103" t="str">
        <f t="shared" si="30"/>
        <v>OK</v>
      </c>
      <c r="P87" s="176"/>
      <c r="Q87" s="176">
        <f t="shared" si="31"/>
        <v>0</v>
      </c>
      <c r="R87" s="103" t="str">
        <f t="shared" si="32"/>
        <v>OK</v>
      </c>
      <c r="S87" s="176"/>
      <c r="T87" s="176">
        <f t="shared" si="33"/>
        <v>0</v>
      </c>
      <c r="U87" s="103" t="str">
        <f t="shared" si="34"/>
        <v>OK</v>
      </c>
      <c r="V87" s="176"/>
      <c r="W87" s="176">
        <f t="shared" si="35"/>
        <v>0</v>
      </c>
      <c r="X87" s="103" t="str">
        <f t="shared" si="36"/>
        <v>OK</v>
      </c>
    </row>
    <row r="88" spans="1:24" ht="15" x14ac:dyDescent="0.25">
      <c r="A88" s="106"/>
      <c r="B88" s="107"/>
      <c r="C88" s="106"/>
      <c r="D88" s="108"/>
      <c r="E88" s="176"/>
      <c r="F88" s="176">
        <f t="shared" si="26"/>
        <v>0</v>
      </c>
      <c r="G88" s="176"/>
      <c r="H88" s="176">
        <f t="shared" si="37"/>
        <v>0</v>
      </c>
      <c r="I88" s="103" t="str">
        <f t="shared" si="38"/>
        <v>OK</v>
      </c>
      <c r="J88" s="176"/>
      <c r="K88" s="176">
        <f t="shared" si="27"/>
        <v>0</v>
      </c>
      <c r="L88" s="103" t="str">
        <f t="shared" si="28"/>
        <v>OK</v>
      </c>
      <c r="M88" s="176"/>
      <c r="N88" s="176">
        <f t="shared" si="29"/>
        <v>0</v>
      </c>
      <c r="O88" s="103" t="str">
        <f t="shared" si="30"/>
        <v>OK</v>
      </c>
      <c r="P88" s="176"/>
      <c r="Q88" s="176">
        <f t="shared" si="31"/>
        <v>0</v>
      </c>
      <c r="R88" s="103" t="str">
        <f t="shared" si="32"/>
        <v>OK</v>
      </c>
      <c r="S88" s="176"/>
      <c r="T88" s="176">
        <f t="shared" si="33"/>
        <v>0</v>
      </c>
      <c r="U88" s="103" t="str">
        <f t="shared" si="34"/>
        <v>OK</v>
      </c>
      <c r="V88" s="176"/>
      <c r="W88" s="176">
        <f t="shared" si="35"/>
        <v>0</v>
      </c>
      <c r="X88" s="103" t="str">
        <f t="shared" si="36"/>
        <v>OK</v>
      </c>
    </row>
    <row r="89" spans="1:24" ht="15" x14ac:dyDescent="0.25">
      <c r="A89" s="106"/>
      <c r="B89" s="107"/>
      <c r="C89" s="106"/>
      <c r="D89" s="108"/>
      <c r="E89" s="176"/>
      <c r="F89" s="176">
        <f t="shared" si="26"/>
        <v>0</v>
      </c>
      <c r="G89" s="176"/>
      <c r="H89" s="176">
        <f t="shared" si="37"/>
        <v>0</v>
      </c>
      <c r="I89" s="103" t="str">
        <f t="shared" si="38"/>
        <v>OK</v>
      </c>
      <c r="J89" s="176"/>
      <c r="K89" s="176">
        <f t="shared" si="27"/>
        <v>0</v>
      </c>
      <c r="L89" s="103" t="str">
        <f t="shared" si="28"/>
        <v>OK</v>
      </c>
      <c r="M89" s="176"/>
      <c r="N89" s="176">
        <f t="shared" si="29"/>
        <v>0</v>
      </c>
      <c r="O89" s="103" t="str">
        <f t="shared" si="30"/>
        <v>OK</v>
      </c>
      <c r="P89" s="176"/>
      <c r="Q89" s="176">
        <f t="shared" si="31"/>
        <v>0</v>
      </c>
      <c r="R89" s="103" t="str">
        <f t="shared" si="32"/>
        <v>OK</v>
      </c>
      <c r="S89" s="176"/>
      <c r="T89" s="176">
        <f t="shared" si="33"/>
        <v>0</v>
      </c>
      <c r="U89" s="103" t="str">
        <f t="shared" si="34"/>
        <v>OK</v>
      </c>
      <c r="V89" s="176"/>
      <c r="W89" s="176">
        <f t="shared" si="35"/>
        <v>0</v>
      </c>
      <c r="X89" s="103" t="str">
        <f t="shared" si="36"/>
        <v>OK</v>
      </c>
    </row>
    <row r="90" spans="1:24" ht="15" x14ac:dyDescent="0.25">
      <c r="A90" s="106"/>
      <c r="B90" s="107"/>
      <c r="C90" s="106"/>
      <c r="D90" s="108"/>
      <c r="E90" s="176"/>
      <c r="F90" s="176">
        <f t="shared" si="26"/>
        <v>0</v>
      </c>
      <c r="G90" s="176"/>
      <c r="H90" s="176">
        <f t="shared" si="37"/>
        <v>0</v>
      </c>
      <c r="I90" s="103" t="str">
        <f t="shared" si="38"/>
        <v>OK</v>
      </c>
      <c r="J90" s="176"/>
      <c r="K90" s="176">
        <f t="shared" si="27"/>
        <v>0</v>
      </c>
      <c r="L90" s="103" t="str">
        <f t="shared" si="28"/>
        <v>OK</v>
      </c>
      <c r="M90" s="176"/>
      <c r="N90" s="176">
        <f t="shared" si="29"/>
        <v>0</v>
      </c>
      <c r="O90" s="103" t="str">
        <f t="shared" si="30"/>
        <v>OK</v>
      </c>
      <c r="P90" s="176"/>
      <c r="Q90" s="176">
        <f t="shared" si="31"/>
        <v>0</v>
      </c>
      <c r="R90" s="103" t="str">
        <f t="shared" si="32"/>
        <v>OK</v>
      </c>
      <c r="S90" s="176"/>
      <c r="T90" s="176">
        <f t="shared" si="33"/>
        <v>0</v>
      </c>
      <c r="U90" s="103" t="str">
        <f t="shared" si="34"/>
        <v>OK</v>
      </c>
      <c r="V90" s="176"/>
      <c r="W90" s="176">
        <f t="shared" si="35"/>
        <v>0</v>
      </c>
      <c r="X90" s="103" t="str">
        <f t="shared" si="36"/>
        <v>OK</v>
      </c>
    </row>
    <row r="91" spans="1:24" ht="15" x14ac:dyDescent="0.25">
      <c r="A91" s="106"/>
      <c r="B91" s="107"/>
      <c r="C91" s="106"/>
      <c r="D91" s="108"/>
      <c r="E91" s="176"/>
      <c r="F91" s="176">
        <f t="shared" si="26"/>
        <v>0</v>
      </c>
      <c r="G91" s="176"/>
      <c r="H91" s="176">
        <f t="shared" si="37"/>
        <v>0</v>
      </c>
      <c r="I91" s="103" t="str">
        <f t="shared" si="38"/>
        <v>OK</v>
      </c>
      <c r="J91" s="176"/>
      <c r="K91" s="176">
        <f t="shared" si="27"/>
        <v>0</v>
      </c>
      <c r="L91" s="103" t="str">
        <f t="shared" si="28"/>
        <v>OK</v>
      </c>
      <c r="M91" s="176"/>
      <c r="N91" s="176">
        <f t="shared" si="29"/>
        <v>0</v>
      </c>
      <c r="O91" s="103" t="str">
        <f t="shared" si="30"/>
        <v>OK</v>
      </c>
      <c r="P91" s="176"/>
      <c r="Q91" s="176">
        <f t="shared" si="31"/>
        <v>0</v>
      </c>
      <c r="R91" s="103" t="str">
        <f t="shared" si="32"/>
        <v>OK</v>
      </c>
      <c r="S91" s="176"/>
      <c r="T91" s="176">
        <f t="shared" si="33"/>
        <v>0</v>
      </c>
      <c r="U91" s="103" t="str">
        <f t="shared" si="34"/>
        <v>OK</v>
      </c>
      <c r="V91" s="176"/>
      <c r="W91" s="176">
        <f t="shared" si="35"/>
        <v>0</v>
      </c>
      <c r="X91" s="103" t="str">
        <f t="shared" si="36"/>
        <v>OK</v>
      </c>
    </row>
    <row r="92" spans="1:24" ht="15" x14ac:dyDescent="0.25">
      <c r="A92" s="106"/>
      <c r="B92" s="107"/>
      <c r="C92" s="106"/>
      <c r="D92" s="108"/>
      <c r="E92" s="176"/>
      <c r="F92" s="176">
        <f t="shared" si="26"/>
        <v>0</v>
      </c>
      <c r="G92" s="176"/>
      <c r="H92" s="176">
        <f t="shared" si="37"/>
        <v>0</v>
      </c>
      <c r="I92" s="103" t="str">
        <f t="shared" si="38"/>
        <v>OK</v>
      </c>
      <c r="J92" s="176"/>
      <c r="K92" s="176">
        <f t="shared" si="27"/>
        <v>0</v>
      </c>
      <c r="L92" s="103" t="str">
        <f t="shared" si="28"/>
        <v>OK</v>
      </c>
      <c r="M92" s="176"/>
      <c r="N92" s="176">
        <f t="shared" si="29"/>
        <v>0</v>
      </c>
      <c r="O92" s="103" t="str">
        <f t="shared" si="30"/>
        <v>OK</v>
      </c>
      <c r="P92" s="176"/>
      <c r="Q92" s="176">
        <f t="shared" si="31"/>
        <v>0</v>
      </c>
      <c r="R92" s="103" t="str">
        <f t="shared" si="32"/>
        <v>OK</v>
      </c>
      <c r="S92" s="176"/>
      <c r="T92" s="176">
        <f t="shared" si="33"/>
        <v>0</v>
      </c>
      <c r="U92" s="103" t="str">
        <f t="shared" si="34"/>
        <v>OK</v>
      </c>
      <c r="V92" s="176"/>
      <c r="W92" s="176">
        <f t="shared" si="35"/>
        <v>0</v>
      </c>
      <c r="X92" s="103" t="str">
        <f t="shared" si="36"/>
        <v>OK</v>
      </c>
    </row>
    <row r="93" spans="1:24" ht="15" x14ac:dyDescent="0.25">
      <c r="A93" s="106"/>
      <c r="B93" s="107"/>
      <c r="C93" s="106"/>
      <c r="D93" s="108"/>
      <c r="E93" s="176"/>
      <c r="F93" s="176">
        <f t="shared" si="26"/>
        <v>0</v>
      </c>
      <c r="G93" s="176"/>
      <c r="H93" s="176">
        <f t="shared" si="37"/>
        <v>0</v>
      </c>
      <c r="I93" s="103" t="str">
        <f t="shared" si="38"/>
        <v>OK</v>
      </c>
      <c r="J93" s="176"/>
      <c r="K93" s="176">
        <f t="shared" si="27"/>
        <v>0</v>
      </c>
      <c r="L93" s="103" t="str">
        <f t="shared" si="28"/>
        <v>OK</v>
      </c>
      <c r="M93" s="176"/>
      <c r="N93" s="176">
        <f t="shared" si="29"/>
        <v>0</v>
      </c>
      <c r="O93" s="103" t="str">
        <f t="shared" si="30"/>
        <v>OK</v>
      </c>
      <c r="P93" s="176"/>
      <c r="Q93" s="176">
        <f t="shared" si="31"/>
        <v>0</v>
      </c>
      <c r="R93" s="103" t="str">
        <f t="shared" si="32"/>
        <v>OK</v>
      </c>
      <c r="S93" s="176"/>
      <c r="T93" s="176">
        <f t="shared" si="33"/>
        <v>0</v>
      </c>
      <c r="U93" s="103" t="str">
        <f t="shared" si="34"/>
        <v>OK</v>
      </c>
      <c r="V93" s="176"/>
      <c r="W93" s="176">
        <f t="shared" si="35"/>
        <v>0</v>
      </c>
      <c r="X93" s="103" t="str">
        <f t="shared" si="36"/>
        <v>OK</v>
      </c>
    </row>
    <row r="94" spans="1:24" ht="15" x14ac:dyDescent="0.25">
      <c r="A94" s="106"/>
      <c r="B94" s="107"/>
      <c r="C94" s="106"/>
      <c r="D94" s="108"/>
      <c r="E94" s="176"/>
      <c r="F94" s="176">
        <f t="shared" si="26"/>
        <v>0</v>
      </c>
      <c r="G94" s="176"/>
      <c r="H94" s="176">
        <f t="shared" si="37"/>
        <v>0</v>
      </c>
      <c r="I94" s="103" t="str">
        <f t="shared" si="38"/>
        <v>OK</v>
      </c>
      <c r="J94" s="176"/>
      <c r="K94" s="176">
        <f t="shared" si="27"/>
        <v>0</v>
      </c>
      <c r="L94" s="103" t="str">
        <f t="shared" si="28"/>
        <v>OK</v>
      </c>
      <c r="M94" s="176"/>
      <c r="N94" s="176">
        <f t="shared" si="29"/>
        <v>0</v>
      </c>
      <c r="O94" s="103" t="str">
        <f t="shared" si="30"/>
        <v>OK</v>
      </c>
      <c r="P94" s="176"/>
      <c r="Q94" s="176">
        <f t="shared" si="31"/>
        <v>0</v>
      </c>
      <c r="R94" s="103" t="str">
        <f t="shared" si="32"/>
        <v>OK</v>
      </c>
      <c r="S94" s="176"/>
      <c r="T94" s="176">
        <f t="shared" si="33"/>
        <v>0</v>
      </c>
      <c r="U94" s="103" t="str">
        <f t="shared" si="34"/>
        <v>OK</v>
      </c>
      <c r="V94" s="176"/>
      <c r="W94" s="176">
        <f t="shared" si="35"/>
        <v>0</v>
      </c>
      <c r="X94" s="103" t="str">
        <f t="shared" si="36"/>
        <v>OK</v>
      </c>
    </row>
    <row r="95" spans="1:24" ht="15" x14ac:dyDescent="0.25">
      <c r="A95" s="106"/>
      <c r="B95" s="107"/>
      <c r="C95" s="106"/>
      <c r="D95" s="108"/>
      <c r="E95" s="176"/>
      <c r="F95" s="176">
        <f t="shared" si="26"/>
        <v>0</v>
      </c>
      <c r="G95" s="176"/>
      <c r="H95" s="176">
        <f t="shared" si="37"/>
        <v>0</v>
      </c>
      <c r="I95" s="103" t="str">
        <f t="shared" si="38"/>
        <v>OK</v>
      </c>
      <c r="J95" s="176"/>
      <c r="K95" s="176">
        <f t="shared" si="27"/>
        <v>0</v>
      </c>
      <c r="L95" s="103" t="str">
        <f t="shared" si="28"/>
        <v>OK</v>
      </c>
      <c r="M95" s="176"/>
      <c r="N95" s="176">
        <f t="shared" si="29"/>
        <v>0</v>
      </c>
      <c r="O95" s="103" t="str">
        <f t="shared" si="30"/>
        <v>OK</v>
      </c>
      <c r="P95" s="176"/>
      <c r="Q95" s="176">
        <f t="shared" si="31"/>
        <v>0</v>
      </c>
      <c r="R95" s="103" t="str">
        <f t="shared" si="32"/>
        <v>OK</v>
      </c>
      <c r="S95" s="176"/>
      <c r="T95" s="176">
        <f t="shared" si="33"/>
        <v>0</v>
      </c>
      <c r="U95" s="103" t="str">
        <f t="shared" si="34"/>
        <v>OK</v>
      </c>
      <c r="V95" s="176"/>
      <c r="W95" s="176">
        <f t="shared" si="35"/>
        <v>0</v>
      </c>
      <c r="X95" s="103" t="str">
        <f t="shared" si="36"/>
        <v>OK</v>
      </c>
    </row>
    <row r="96" spans="1:24" ht="15" x14ac:dyDescent="0.25">
      <c r="A96" s="106"/>
      <c r="B96" s="107"/>
      <c r="C96" s="106"/>
      <c r="D96" s="108"/>
      <c r="E96" s="176"/>
      <c r="F96" s="176">
        <f t="shared" si="26"/>
        <v>0</v>
      </c>
      <c r="G96" s="176"/>
      <c r="H96" s="176">
        <f t="shared" si="37"/>
        <v>0</v>
      </c>
      <c r="I96" s="103" t="str">
        <f t="shared" si="38"/>
        <v>OK</v>
      </c>
      <c r="J96" s="176"/>
      <c r="K96" s="176">
        <f t="shared" si="27"/>
        <v>0</v>
      </c>
      <c r="L96" s="103" t="str">
        <f t="shared" si="28"/>
        <v>OK</v>
      </c>
      <c r="M96" s="176"/>
      <c r="N96" s="176">
        <f t="shared" si="29"/>
        <v>0</v>
      </c>
      <c r="O96" s="103" t="str">
        <f t="shared" si="30"/>
        <v>OK</v>
      </c>
      <c r="P96" s="176"/>
      <c r="Q96" s="176">
        <f t="shared" si="31"/>
        <v>0</v>
      </c>
      <c r="R96" s="103" t="str">
        <f t="shared" si="32"/>
        <v>OK</v>
      </c>
      <c r="S96" s="176"/>
      <c r="T96" s="176">
        <f t="shared" si="33"/>
        <v>0</v>
      </c>
      <c r="U96" s="103" t="str">
        <f t="shared" si="34"/>
        <v>OK</v>
      </c>
      <c r="V96" s="176"/>
      <c r="W96" s="176">
        <f t="shared" si="35"/>
        <v>0</v>
      </c>
      <c r="X96" s="103" t="str">
        <f t="shared" si="36"/>
        <v>OK</v>
      </c>
    </row>
    <row r="97" spans="1:25" ht="15" x14ac:dyDescent="0.25">
      <c r="A97" s="106"/>
      <c r="B97" s="107"/>
      <c r="C97" s="106"/>
      <c r="D97" s="108"/>
      <c r="E97" s="176"/>
      <c r="F97" s="176">
        <f t="shared" si="26"/>
        <v>0</v>
      </c>
      <c r="G97" s="176"/>
      <c r="H97" s="176">
        <f t="shared" si="37"/>
        <v>0</v>
      </c>
      <c r="I97" s="103" t="str">
        <f t="shared" si="38"/>
        <v>OK</v>
      </c>
      <c r="J97" s="176"/>
      <c r="K97" s="176">
        <f t="shared" si="27"/>
        <v>0</v>
      </c>
      <c r="L97" s="103" t="str">
        <f t="shared" si="28"/>
        <v>OK</v>
      </c>
      <c r="M97" s="176"/>
      <c r="N97" s="176">
        <f t="shared" si="29"/>
        <v>0</v>
      </c>
      <c r="O97" s="103" t="str">
        <f t="shared" si="30"/>
        <v>OK</v>
      </c>
      <c r="P97" s="176"/>
      <c r="Q97" s="176">
        <f t="shared" si="31"/>
        <v>0</v>
      </c>
      <c r="R97" s="103" t="str">
        <f t="shared" si="32"/>
        <v>OK</v>
      </c>
      <c r="S97" s="176"/>
      <c r="T97" s="176">
        <f t="shared" si="33"/>
        <v>0</v>
      </c>
      <c r="U97" s="103" t="str">
        <f t="shared" si="34"/>
        <v>OK</v>
      </c>
      <c r="V97" s="176"/>
      <c r="W97" s="176">
        <f t="shared" si="35"/>
        <v>0</v>
      </c>
      <c r="X97" s="103" t="str">
        <f t="shared" si="36"/>
        <v>OK</v>
      </c>
    </row>
    <row r="98" spans="1:25" ht="15" x14ac:dyDescent="0.25">
      <c r="A98" s="106"/>
      <c r="B98" s="107"/>
      <c r="C98" s="106"/>
      <c r="D98" s="108"/>
      <c r="E98" s="176"/>
      <c r="F98" s="176">
        <f t="shared" si="26"/>
        <v>0</v>
      </c>
      <c r="G98" s="176"/>
      <c r="H98" s="176">
        <f t="shared" si="37"/>
        <v>0</v>
      </c>
      <c r="I98" s="103" t="str">
        <f t="shared" si="38"/>
        <v>OK</v>
      </c>
      <c r="J98" s="176"/>
      <c r="K98" s="176">
        <f t="shared" si="27"/>
        <v>0</v>
      </c>
      <c r="L98" s="103" t="str">
        <f t="shared" si="28"/>
        <v>OK</v>
      </c>
      <c r="M98" s="176"/>
      <c r="N98" s="176">
        <f t="shared" si="29"/>
        <v>0</v>
      </c>
      <c r="O98" s="103" t="str">
        <f t="shared" si="30"/>
        <v>OK</v>
      </c>
      <c r="P98" s="176"/>
      <c r="Q98" s="176">
        <f t="shared" si="31"/>
        <v>0</v>
      </c>
      <c r="R98" s="103" t="str">
        <f t="shared" si="32"/>
        <v>OK</v>
      </c>
      <c r="S98" s="176"/>
      <c r="T98" s="176">
        <f t="shared" si="33"/>
        <v>0</v>
      </c>
      <c r="U98" s="103" t="str">
        <f t="shared" si="34"/>
        <v>OK</v>
      </c>
      <c r="V98" s="176"/>
      <c r="W98" s="176">
        <f t="shared" si="35"/>
        <v>0</v>
      </c>
      <c r="X98" s="103" t="str">
        <f t="shared" si="36"/>
        <v>OK</v>
      </c>
    </row>
    <row r="99" spans="1:25" ht="15" x14ac:dyDescent="0.25">
      <c r="A99" s="106"/>
      <c r="B99" s="107"/>
      <c r="C99" s="106"/>
      <c r="D99" s="108"/>
      <c r="E99" s="176"/>
      <c r="F99" s="176">
        <f t="shared" si="26"/>
        <v>0</v>
      </c>
      <c r="G99" s="176"/>
      <c r="H99" s="176">
        <f t="shared" si="37"/>
        <v>0</v>
      </c>
      <c r="I99" s="103" t="str">
        <f t="shared" si="38"/>
        <v>OK</v>
      </c>
      <c r="J99" s="176"/>
      <c r="K99" s="176">
        <f t="shared" si="27"/>
        <v>0</v>
      </c>
      <c r="L99" s="103" t="str">
        <f t="shared" si="28"/>
        <v>OK</v>
      </c>
      <c r="M99" s="176"/>
      <c r="N99" s="176">
        <f t="shared" si="29"/>
        <v>0</v>
      </c>
      <c r="O99" s="103" t="str">
        <f t="shared" si="30"/>
        <v>OK</v>
      </c>
      <c r="P99" s="176"/>
      <c r="Q99" s="176">
        <f t="shared" si="31"/>
        <v>0</v>
      </c>
      <c r="R99" s="103" t="str">
        <f t="shared" si="32"/>
        <v>OK</v>
      </c>
      <c r="S99" s="176"/>
      <c r="T99" s="176">
        <f t="shared" si="33"/>
        <v>0</v>
      </c>
      <c r="U99" s="103" t="str">
        <f t="shared" si="34"/>
        <v>OK</v>
      </c>
      <c r="V99" s="176"/>
      <c r="W99" s="176">
        <f t="shared" si="35"/>
        <v>0</v>
      </c>
      <c r="X99" s="103" t="str">
        <f t="shared" si="36"/>
        <v>OK</v>
      </c>
    </row>
    <row r="100" spans="1:25" ht="15" x14ac:dyDescent="0.25">
      <c r="A100" s="106"/>
      <c r="B100" s="107"/>
      <c r="C100" s="106"/>
      <c r="D100" s="108"/>
      <c r="E100" s="176"/>
      <c r="F100" s="176">
        <f t="shared" si="26"/>
        <v>0</v>
      </c>
      <c r="G100" s="176"/>
      <c r="H100" s="176">
        <f t="shared" si="37"/>
        <v>0</v>
      </c>
      <c r="I100" s="103" t="str">
        <f t="shared" si="38"/>
        <v>OK</v>
      </c>
      <c r="J100" s="176"/>
      <c r="K100" s="176">
        <f t="shared" si="27"/>
        <v>0</v>
      </c>
      <c r="L100" s="103" t="str">
        <f t="shared" si="28"/>
        <v>OK</v>
      </c>
      <c r="M100" s="176"/>
      <c r="N100" s="176">
        <f t="shared" si="29"/>
        <v>0</v>
      </c>
      <c r="O100" s="103" t="str">
        <f t="shared" si="30"/>
        <v>OK</v>
      </c>
      <c r="P100" s="176"/>
      <c r="Q100" s="176">
        <f t="shared" si="31"/>
        <v>0</v>
      </c>
      <c r="R100" s="103" t="str">
        <f t="shared" si="32"/>
        <v>OK</v>
      </c>
      <c r="S100" s="176"/>
      <c r="T100" s="176">
        <f t="shared" si="33"/>
        <v>0</v>
      </c>
      <c r="U100" s="103" t="str">
        <f t="shared" si="34"/>
        <v>OK</v>
      </c>
      <c r="V100" s="176"/>
      <c r="W100" s="176">
        <f t="shared" si="35"/>
        <v>0</v>
      </c>
      <c r="X100" s="103" t="str">
        <f t="shared" si="36"/>
        <v>OK</v>
      </c>
    </row>
    <row r="101" spans="1:25" ht="15" x14ac:dyDescent="0.25">
      <c r="A101" s="106"/>
      <c r="B101" s="107"/>
      <c r="C101" s="106"/>
      <c r="D101" s="108"/>
      <c r="E101" s="176"/>
      <c r="F101" s="176">
        <f t="shared" si="26"/>
        <v>0</v>
      </c>
      <c r="G101" s="176"/>
      <c r="H101" s="176">
        <f t="shared" si="37"/>
        <v>0</v>
      </c>
      <c r="I101" s="103" t="str">
        <f t="shared" si="38"/>
        <v>OK</v>
      </c>
      <c r="J101" s="176"/>
      <c r="K101" s="176">
        <f t="shared" si="27"/>
        <v>0</v>
      </c>
      <c r="L101" s="103" t="str">
        <f t="shared" si="28"/>
        <v>OK</v>
      </c>
      <c r="M101" s="176"/>
      <c r="N101" s="176">
        <f t="shared" si="29"/>
        <v>0</v>
      </c>
      <c r="O101" s="103" t="str">
        <f t="shared" si="30"/>
        <v>OK</v>
      </c>
      <c r="P101" s="176"/>
      <c r="Q101" s="176">
        <f t="shared" si="31"/>
        <v>0</v>
      </c>
      <c r="R101" s="103" t="str">
        <f t="shared" si="32"/>
        <v>OK</v>
      </c>
      <c r="S101" s="176"/>
      <c r="T101" s="176">
        <f t="shared" si="33"/>
        <v>0</v>
      </c>
      <c r="U101" s="103" t="str">
        <f t="shared" si="34"/>
        <v>OK</v>
      </c>
      <c r="V101" s="176"/>
      <c r="W101" s="176">
        <f t="shared" si="35"/>
        <v>0</v>
      </c>
      <c r="X101" s="103" t="str">
        <f t="shared" si="36"/>
        <v>OK</v>
      </c>
    </row>
    <row r="102" spans="1:25" ht="15" x14ac:dyDescent="0.25">
      <c r="A102" s="106"/>
      <c r="B102" s="107"/>
      <c r="C102" s="106"/>
      <c r="D102" s="108"/>
      <c r="E102" s="176"/>
      <c r="F102" s="176">
        <f t="shared" si="26"/>
        <v>0</v>
      </c>
      <c r="G102" s="176"/>
      <c r="H102" s="176">
        <f t="shared" si="37"/>
        <v>0</v>
      </c>
      <c r="I102" s="103" t="str">
        <f t="shared" si="38"/>
        <v>OK</v>
      </c>
      <c r="J102" s="176"/>
      <c r="K102" s="176">
        <f t="shared" si="27"/>
        <v>0</v>
      </c>
      <c r="L102" s="103" t="str">
        <f t="shared" si="28"/>
        <v>OK</v>
      </c>
      <c r="M102" s="176"/>
      <c r="N102" s="176">
        <f t="shared" si="29"/>
        <v>0</v>
      </c>
      <c r="O102" s="103" t="str">
        <f t="shared" si="30"/>
        <v>OK</v>
      </c>
      <c r="P102" s="176"/>
      <c r="Q102" s="176">
        <f t="shared" si="31"/>
        <v>0</v>
      </c>
      <c r="R102" s="103" t="str">
        <f t="shared" si="32"/>
        <v>OK</v>
      </c>
      <c r="S102" s="176"/>
      <c r="T102" s="176">
        <f t="shared" si="33"/>
        <v>0</v>
      </c>
      <c r="U102" s="103" t="str">
        <f t="shared" si="34"/>
        <v>OK</v>
      </c>
      <c r="V102" s="176"/>
      <c r="W102" s="176">
        <f t="shared" si="35"/>
        <v>0</v>
      </c>
      <c r="X102" s="103" t="str">
        <f t="shared" si="36"/>
        <v>OK</v>
      </c>
    </row>
    <row r="103" spans="1:25" ht="15" x14ac:dyDescent="0.25">
      <c r="A103" s="106"/>
      <c r="B103" s="107"/>
      <c r="C103" s="106"/>
      <c r="D103" s="108"/>
      <c r="E103" s="176"/>
      <c r="F103" s="176">
        <f t="shared" si="26"/>
        <v>0</v>
      </c>
      <c r="G103" s="176"/>
      <c r="H103" s="176">
        <f t="shared" si="37"/>
        <v>0</v>
      </c>
      <c r="I103" s="103" t="str">
        <f t="shared" si="38"/>
        <v>OK</v>
      </c>
      <c r="J103" s="176"/>
      <c r="K103" s="176">
        <f t="shared" si="27"/>
        <v>0</v>
      </c>
      <c r="L103" s="103" t="str">
        <f t="shared" si="28"/>
        <v>OK</v>
      </c>
      <c r="M103" s="176"/>
      <c r="N103" s="176">
        <f t="shared" si="29"/>
        <v>0</v>
      </c>
      <c r="O103" s="103" t="str">
        <f t="shared" si="30"/>
        <v>OK</v>
      </c>
      <c r="P103" s="176"/>
      <c r="Q103" s="176">
        <f t="shared" si="31"/>
        <v>0</v>
      </c>
      <c r="R103" s="103" t="str">
        <f t="shared" si="32"/>
        <v>OK</v>
      </c>
      <c r="S103" s="176"/>
      <c r="T103" s="176">
        <f t="shared" si="33"/>
        <v>0</v>
      </c>
      <c r="U103" s="103" t="str">
        <f t="shared" si="34"/>
        <v>OK</v>
      </c>
      <c r="V103" s="176"/>
      <c r="W103" s="176">
        <f t="shared" si="35"/>
        <v>0</v>
      </c>
      <c r="X103" s="103" t="str">
        <f t="shared" si="36"/>
        <v>OK</v>
      </c>
    </row>
    <row r="104" spans="1:25" ht="15" x14ac:dyDescent="0.25">
      <c r="A104" s="106"/>
      <c r="B104" s="107"/>
      <c r="C104" s="106"/>
      <c r="D104" s="108"/>
      <c r="E104" s="176"/>
      <c r="F104" s="176">
        <f t="shared" si="26"/>
        <v>0</v>
      </c>
      <c r="G104" s="176"/>
      <c r="H104" s="176">
        <f t="shared" si="37"/>
        <v>0</v>
      </c>
      <c r="I104" s="103" t="str">
        <f t="shared" si="38"/>
        <v>OK</v>
      </c>
      <c r="J104" s="176"/>
      <c r="K104" s="176">
        <f t="shared" si="27"/>
        <v>0</v>
      </c>
      <c r="L104" s="103" t="str">
        <f t="shared" si="28"/>
        <v>OK</v>
      </c>
      <c r="M104" s="176"/>
      <c r="N104" s="176">
        <f t="shared" si="29"/>
        <v>0</v>
      </c>
      <c r="O104" s="103" t="str">
        <f t="shared" si="30"/>
        <v>OK</v>
      </c>
      <c r="P104" s="176"/>
      <c r="Q104" s="176">
        <f t="shared" si="31"/>
        <v>0</v>
      </c>
      <c r="R104" s="103" t="str">
        <f t="shared" si="32"/>
        <v>OK</v>
      </c>
      <c r="S104" s="176"/>
      <c r="T104" s="176">
        <f t="shared" si="33"/>
        <v>0</v>
      </c>
      <c r="U104" s="103" t="str">
        <f t="shared" si="34"/>
        <v>OK</v>
      </c>
      <c r="V104" s="176"/>
      <c r="W104" s="176">
        <f t="shared" si="35"/>
        <v>0</v>
      </c>
      <c r="X104" s="103" t="str">
        <f t="shared" si="36"/>
        <v>OK</v>
      </c>
    </row>
    <row r="105" spans="1:25" ht="15" x14ac:dyDescent="0.25">
      <c r="A105" s="106"/>
      <c r="B105" s="107"/>
      <c r="C105" s="106"/>
      <c r="D105" s="108"/>
      <c r="E105" s="176"/>
      <c r="F105" s="176">
        <f t="shared" si="26"/>
        <v>0</v>
      </c>
      <c r="G105" s="176"/>
      <c r="H105" s="176">
        <f t="shared" si="37"/>
        <v>0</v>
      </c>
      <c r="I105" s="103" t="str">
        <f t="shared" si="38"/>
        <v>OK</v>
      </c>
      <c r="J105" s="176"/>
      <c r="K105" s="176">
        <f t="shared" si="27"/>
        <v>0</v>
      </c>
      <c r="L105" s="103" t="str">
        <f t="shared" si="28"/>
        <v>OK</v>
      </c>
      <c r="M105" s="176"/>
      <c r="N105" s="176">
        <f t="shared" si="29"/>
        <v>0</v>
      </c>
      <c r="O105" s="103" t="str">
        <f t="shared" si="30"/>
        <v>OK</v>
      </c>
      <c r="P105" s="176"/>
      <c r="Q105" s="176">
        <f t="shared" si="31"/>
        <v>0</v>
      </c>
      <c r="R105" s="103" t="str">
        <f t="shared" si="32"/>
        <v>OK</v>
      </c>
      <c r="S105" s="176"/>
      <c r="T105" s="176">
        <f t="shared" si="33"/>
        <v>0</v>
      </c>
      <c r="U105" s="103" t="str">
        <f t="shared" si="34"/>
        <v>OK</v>
      </c>
      <c r="V105" s="176"/>
      <c r="W105" s="176">
        <f t="shared" si="35"/>
        <v>0</v>
      </c>
      <c r="X105" s="103" t="str">
        <f t="shared" si="36"/>
        <v>OK</v>
      </c>
    </row>
    <row r="106" spans="1:25" ht="15" x14ac:dyDescent="0.25">
      <c r="A106" s="106"/>
      <c r="B106" s="107"/>
      <c r="C106" s="106"/>
      <c r="D106" s="108"/>
      <c r="E106" s="176"/>
      <c r="F106" s="176">
        <f t="shared" si="26"/>
        <v>0</v>
      </c>
      <c r="G106" s="176"/>
      <c r="H106" s="176">
        <f t="shared" si="37"/>
        <v>0</v>
      </c>
      <c r="I106" s="103" t="str">
        <f t="shared" si="38"/>
        <v>OK</v>
      </c>
      <c r="J106" s="176"/>
      <c r="K106" s="176">
        <f t="shared" si="27"/>
        <v>0</v>
      </c>
      <c r="L106" s="103" t="str">
        <f t="shared" si="28"/>
        <v>OK</v>
      </c>
      <c r="M106" s="176"/>
      <c r="N106" s="176">
        <f t="shared" si="29"/>
        <v>0</v>
      </c>
      <c r="O106" s="103" t="str">
        <f t="shared" si="30"/>
        <v>OK</v>
      </c>
      <c r="P106" s="176"/>
      <c r="Q106" s="176">
        <f t="shared" si="31"/>
        <v>0</v>
      </c>
      <c r="R106" s="103" t="str">
        <f t="shared" si="32"/>
        <v>OK</v>
      </c>
      <c r="S106" s="176"/>
      <c r="T106" s="176">
        <f t="shared" si="33"/>
        <v>0</v>
      </c>
      <c r="U106" s="103" t="str">
        <f t="shared" si="34"/>
        <v>OK</v>
      </c>
      <c r="V106" s="176"/>
      <c r="W106" s="176">
        <f t="shared" si="35"/>
        <v>0</v>
      </c>
      <c r="X106" s="103" t="str">
        <f t="shared" si="36"/>
        <v>OK</v>
      </c>
    </row>
    <row r="107" spans="1:25" ht="15" x14ac:dyDescent="0.25">
      <c r="A107" s="170"/>
      <c r="B107" s="171"/>
      <c r="C107" s="170"/>
      <c r="D107" s="172"/>
      <c r="E107" s="173"/>
      <c r="F107" s="174"/>
      <c r="G107" s="173"/>
      <c r="H107" s="174"/>
      <c r="I107" s="175"/>
      <c r="J107" s="173"/>
      <c r="K107" s="174"/>
      <c r="L107" s="175"/>
      <c r="M107" s="173"/>
      <c r="N107" s="174"/>
      <c r="O107" s="175"/>
      <c r="P107" s="173"/>
      <c r="Q107" s="174"/>
      <c r="R107" s="175"/>
      <c r="S107" s="173"/>
      <c r="T107" s="174"/>
      <c r="U107" s="175"/>
      <c r="V107" s="173"/>
      <c r="W107" s="174"/>
      <c r="X107" s="175"/>
    </row>
    <row r="108" spans="1:25" x14ac:dyDescent="0.25">
      <c r="A108" s="106"/>
      <c r="B108" s="117" t="s">
        <v>36</v>
      </c>
      <c r="C108" s="106"/>
      <c r="D108" s="106"/>
      <c r="E108" s="109"/>
      <c r="F108" s="118">
        <f>SUM(F8:F107)</f>
        <v>0</v>
      </c>
      <c r="G108" s="109"/>
      <c r="H108" s="118">
        <f>SUM(H8:H107)</f>
        <v>0</v>
      </c>
      <c r="I108" s="106"/>
      <c r="J108" s="109"/>
      <c r="K108" s="118">
        <f>SUM(K8:K107)</f>
        <v>0</v>
      </c>
      <c r="L108" s="106"/>
      <c r="M108" s="109"/>
      <c r="N108" s="118">
        <f>SUM(N8:N107)</f>
        <v>0</v>
      </c>
      <c r="O108" s="106"/>
      <c r="P108" s="109"/>
      <c r="Q108" s="118">
        <f>SUM(Q8:Q107)</f>
        <v>0</v>
      </c>
      <c r="R108" s="106"/>
      <c r="S108" s="109"/>
      <c r="T108" s="118">
        <f>SUM(T8:T107)</f>
        <v>0</v>
      </c>
      <c r="U108" s="106"/>
      <c r="V108" s="109"/>
      <c r="W108" s="118">
        <f>SUM(W8:W107)</f>
        <v>0</v>
      </c>
      <c r="X108" s="106"/>
      <c r="Y108" s="7"/>
    </row>
    <row r="109" spans="1:25" x14ac:dyDescent="0.25">
      <c r="A109" s="106"/>
      <c r="B109" s="121" t="s">
        <v>77</v>
      </c>
      <c r="C109" s="122">
        <v>0.17</v>
      </c>
      <c r="D109" s="106"/>
      <c r="E109" s="109"/>
      <c r="F109" s="109">
        <f>ROUND(F$108*$C109,0)</f>
        <v>0</v>
      </c>
      <c r="G109" s="123"/>
      <c r="H109" s="109">
        <f>ROUND(H$108*G109,0)</f>
        <v>0</v>
      </c>
      <c r="I109" s="106"/>
      <c r="J109" s="123"/>
      <c r="K109" s="109">
        <f>ROUND(K$108*J109,0)</f>
        <v>0</v>
      </c>
      <c r="L109" s="106"/>
      <c r="M109" s="123"/>
      <c r="N109" s="109">
        <f>ROUND(N$108*M109,0)</f>
        <v>0</v>
      </c>
      <c r="O109" s="106"/>
      <c r="P109" s="123"/>
      <c r="Q109" s="109">
        <f>ROUND(Q$108*P109,0)</f>
        <v>0</v>
      </c>
      <c r="R109" s="106"/>
      <c r="S109" s="123"/>
      <c r="T109" s="109">
        <f>ROUND(T$108*S109,0)</f>
        <v>0</v>
      </c>
      <c r="U109" s="106"/>
      <c r="V109" s="123"/>
      <c r="W109" s="109">
        <f>ROUND(W$108*V109,0)</f>
        <v>0</v>
      </c>
      <c r="X109" s="106"/>
      <c r="Y109" s="7"/>
    </row>
    <row r="110" spans="1:25" x14ac:dyDescent="0.25">
      <c r="A110" s="106"/>
      <c r="B110" s="121" t="s">
        <v>37</v>
      </c>
      <c r="C110" s="122">
        <v>0.05</v>
      </c>
      <c r="D110" s="106"/>
      <c r="E110" s="109"/>
      <c r="F110" s="109">
        <f t="shared" ref="F110:F111" si="39">ROUND(F$108*$C110,0)</f>
        <v>0</v>
      </c>
      <c r="G110" s="123"/>
      <c r="H110" s="109">
        <f>ROUND(H$108*G110,0)</f>
        <v>0</v>
      </c>
      <c r="I110" s="106"/>
      <c r="J110" s="123"/>
      <c r="K110" s="109">
        <f>ROUND(K$108*J110,0)</f>
        <v>0</v>
      </c>
      <c r="L110" s="106"/>
      <c r="M110" s="123"/>
      <c r="N110" s="109">
        <f>ROUND(N$108*M110,0)</f>
        <v>0</v>
      </c>
      <c r="O110" s="106"/>
      <c r="P110" s="123"/>
      <c r="Q110" s="109">
        <f>ROUND(Q$108*P110,0)</f>
        <v>0</v>
      </c>
      <c r="R110" s="106"/>
      <c r="S110" s="123"/>
      <c r="T110" s="109">
        <f>ROUND(T$108*S110,0)</f>
        <v>0</v>
      </c>
      <c r="U110" s="106"/>
      <c r="V110" s="123"/>
      <c r="W110" s="109">
        <f>ROUND(W$108*V110,0)</f>
        <v>0</v>
      </c>
      <c r="X110" s="106"/>
      <c r="Y110" s="7"/>
    </row>
    <row r="111" spans="1:25" x14ac:dyDescent="0.25">
      <c r="A111" s="106"/>
      <c r="B111" s="121" t="s">
        <v>78</v>
      </c>
      <c r="C111" s="122">
        <v>0.03</v>
      </c>
      <c r="D111" s="106"/>
      <c r="E111" s="109"/>
      <c r="F111" s="109">
        <f t="shared" si="39"/>
        <v>0</v>
      </c>
      <c r="G111" s="123"/>
      <c r="H111" s="109">
        <f>ROUND(H$108*G111,0)</f>
        <v>0</v>
      </c>
      <c r="I111" s="106"/>
      <c r="J111" s="123"/>
      <c r="K111" s="109">
        <f>ROUND(K$108*J111,0)</f>
        <v>0</v>
      </c>
      <c r="L111" s="106"/>
      <c r="M111" s="123"/>
      <c r="N111" s="109">
        <f>ROUND(N$108*M111,0)</f>
        <v>0</v>
      </c>
      <c r="O111" s="106"/>
      <c r="P111" s="123"/>
      <c r="Q111" s="109">
        <f>ROUND(Q$108*P111,0)</f>
        <v>0</v>
      </c>
      <c r="R111" s="106"/>
      <c r="S111" s="123"/>
      <c r="T111" s="109">
        <f>ROUND(T$108*S111,0)</f>
        <v>0</v>
      </c>
      <c r="U111" s="106"/>
      <c r="V111" s="123"/>
      <c r="W111" s="109">
        <f>ROUND(W$108*V111,0)</f>
        <v>0</v>
      </c>
      <c r="X111" s="106"/>
      <c r="Y111" s="7"/>
    </row>
    <row r="112" spans="1:25" x14ac:dyDescent="0.25">
      <c r="A112" s="106"/>
      <c r="B112" s="124" t="s">
        <v>38</v>
      </c>
      <c r="C112" s="125">
        <f>SUM(C109:C111)</f>
        <v>0.25</v>
      </c>
      <c r="D112" s="106"/>
      <c r="E112" s="109"/>
      <c r="F112" s="118">
        <f>SUM(F109:F111)</f>
        <v>0</v>
      </c>
      <c r="G112" s="123"/>
      <c r="H112" s="118">
        <f>SUM(H109:H111)</f>
        <v>0</v>
      </c>
      <c r="I112" s="106" t="str">
        <f>+IF(G112&lt;=$C$112,"OK","NO OK")</f>
        <v>OK</v>
      </c>
      <c r="J112" s="123"/>
      <c r="K112" s="118">
        <f>SUM(K109:K111)</f>
        <v>0</v>
      </c>
      <c r="L112" s="106" t="str">
        <f>+IF(J112&lt;=$C$112,"OK","NO OK")</f>
        <v>OK</v>
      </c>
      <c r="M112" s="123"/>
      <c r="N112" s="118">
        <f>SUM(N109:N111)</f>
        <v>0</v>
      </c>
      <c r="O112" s="106" t="str">
        <f>+IF(M112&lt;=$C$112,"OK","NO OK")</f>
        <v>OK</v>
      </c>
      <c r="P112" s="123"/>
      <c r="Q112" s="118">
        <f>SUM(Q109:Q111)</f>
        <v>0</v>
      </c>
      <c r="R112" s="106" t="str">
        <f>+IF(P112&lt;=$C$112,"OK","NO OK")</f>
        <v>OK</v>
      </c>
      <c r="S112" s="123"/>
      <c r="T112" s="118">
        <f>SUM(T109:T111)</f>
        <v>0</v>
      </c>
      <c r="U112" s="106" t="str">
        <f>+IF(S112&lt;=$C$112,"OK","NO OK")</f>
        <v>OK</v>
      </c>
      <c r="V112" s="123"/>
      <c r="W112" s="118">
        <f>SUM(W109:W111)</f>
        <v>0</v>
      </c>
      <c r="X112" s="106" t="str">
        <f>+IF(V112&lt;=$C$112,"OK","NO OK")</f>
        <v>OK</v>
      </c>
      <c r="Y112" s="7"/>
    </row>
    <row r="113" spans="1:25" x14ac:dyDescent="0.25">
      <c r="A113" s="106"/>
      <c r="B113" s="126" t="s">
        <v>39</v>
      </c>
      <c r="C113" s="127">
        <v>0.19</v>
      </c>
      <c r="D113" s="106"/>
      <c r="E113" s="109"/>
      <c r="F113" s="109">
        <f>ROUNDUP(F108*C110*C113,0)</f>
        <v>0</v>
      </c>
      <c r="G113" s="123"/>
      <c r="H113" s="109">
        <f>ROUND(H108*G110*G113,0)</f>
        <v>0</v>
      </c>
      <c r="I113" s="106"/>
      <c r="J113" s="123"/>
      <c r="K113" s="109">
        <f>ROUND(K108*J110*J113,0)</f>
        <v>0</v>
      </c>
      <c r="L113" s="106"/>
      <c r="M113" s="123"/>
      <c r="N113" s="109">
        <f>ROUND(N108*M110*M113,0)</f>
        <v>0</v>
      </c>
      <c r="O113" s="106"/>
      <c r="P113" s="123"/>
      <c r="Q113" s="109">
        <f>ROUND(Q108*P110*P113,0)</f>
        <v>0</v>
      </c>
      <c r="R113" s="106"/>
      <c r="S113" s="123"/>
      <c r="T113" s="109">
        <f>ROUND(T108*S110*S113,0)</f>
        <v>0</v>
      </c>
      <c r="U113" s="106"/>
      <c r="V113" s="123"/>
      <c r="W113" s="109">
        <f>ROUND(W108*V110*V113,0)</f>
        <v>0</v>
      </c>
      <c r="X113" s="106"/>
      <c r="Y113" s="7"/>
    </row>
    <row r="114" spans="1:25" x14ac:dyDescent="0.25">
      <c r="A114" s="106"/>
      <c r="B114" s="128" t="s">
        <v>130</v>
      </c>
      <c r="C114" s="106"/>
      <c r="D114" s="39"/>
      <c r="E114" s="109"/>
      <c r="F114" s="118">
        <f>F108+F112+F113</f>
        <v>0</v>
      </c>
      <c r="G114" s="129"/>
      <c r="I114" s="106"/>
      <c r="J114" s="129"/>
      <c r="L114" s="106"/>
      <c r="M114" s="129"/>
      <c r="O114" s="106"/>
      <c r="P114" s="129"/>
      <c r="R114" s="106"/>
      <c r="S114" s="129"/>
      <c r="U114" s="106"/>
      <c r="V114" s="129"/>
      <c r="X114" s="106"/>
      <c r="Y114" s="7"/>
    </row>
    <row r="115" spans="1:25" x14ac:dyDescent="0.25">
      <c r="A115" s="106"/>
      <c r="B115" s="106"/>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7"/>
    </row>
    <row r="116" spans="1:25" ht="15" x14ac:dyDescent="0.25">
      <c r="A116" s="106"/>
      <c r="B116" s="130" t="s">
        <v>122</v>
      </c>
      <c r="C116" s="106"/>
      <c r="D116" s="106"/>
      <c r="E116" s="106"/>
      <c r="F116" s="106"/>
      <c r="G116" s="106"/>
      <c r="H116" s="104">
        <f>H108+H112+H113</f>
        <v>0</v>
      </c>
      <c r="I116" s="103" t="str">
        <f>+IF(H116&lt;=$F114,"OK","NO OK")</f>
        <v>OK</v>
      </c>
      <c r="J116" s="106"/>
      <c r="K116" s="104">
        <f>K108+K112+K113</f>
        <v>0</v>
      </c>
      <c r="L116" s="103" t="str">
        <f>+IF(K116&lt;=$F114,"OK","NO OK")</f>
        <v>OK</v>
      </c>
      <c r="M116" s="106"/>
      <c r="N116" s="104">
        <f>N108+N112+N113</f>
        <v>0</v>
      </c>
      <c r="O116" s="103" t="str">
        <f>+IF(N116&lt;=$F114,"OK","NO OK")</f>
        <v>OK</v>
      </c>
      <c r="P116" s="106"/>
      <c r="Q116" s="104">
        <f>Q108+Q112+Q113</f>
        <v>0</v>
      </c>
      <c r="R116" s="103" t="str">
        <f>+IF(Q116&lt;=$F114,"OK","NO OK")</f>
        <v>OK</v>
      </c>
      <c r="S116" s="106"/>
      <c r="T116" s="104">
        <f>T108+T112+T113</f>
        <v>0</v>
      </c>
      <c r="U116" s="103" t="str">
        <f>+IF(T116&lt;=$F114,"OK","NO OK")</f>
        <v>OK</v>
      </c>
      <c r="V116" s="106"/>
      <c r="W116" s="104">
        <f>W108+W112+W113</f>
        <v>0</v>
      </c>
      <c r="X116" s="103" t="str">
        <f>+IF(W116&lt;=$F114,"OK","NO OK")</f>
        <v>OK</v>
      </c>
      <c r="Y116" s="7"/>
    </row>
    <row r="117" spans="1:25" ht="15" x14ac:dyDescent="0.25">
      <c r="A117" s="106"/>
      <c r="B117" s="130" t="s">
        <v>123</v>
      </c>
      <c r="C117" s="106"/>
      <c r="D117" s="106"/>
      <c r="E117" s="106"/>
      <c r="F117" s="106"/>
      <c r="G117" s="106"/>
      <c r="H117" s="131" t="e">
        <f>+ROUND(H116/$F114,4)</f>
        <v>#DIV/0!</v>
      </c>
      <c r="I117" s="103" t="e">
        <f>+IF(H117&gt;=95%,"OK","NO OK")</f>
        <v>#DIV/0!</v>
      </c>
      <c r="J117" s="106"/>
      <c r="K117" s="131" t="e">
        <f>+ROUND(K116/$F114,4)</f>
        <v>#DIV/0!</v>
      </c>
      <c r="L117" s="103" t="e">
        <f>+IF(K117&gt;=95%,"OK","NO OK")</f>
        <v>#DIV/0!</v>
      </c>
      <c r="M117" s="106"/>
      <c r="N117" s="131" t="e">
        <f>+ROUND(N116/$F114,4)</f>
        <v>#DIV/0!</v>
      </c>
      <c r="O117" s="103" t="e">
        <f>+IF(N117&gt;=95%,"OK","NO OK")</f>
        <v>#DIV/0!</v>
      </c>
      <c r="P117" s="106"/>
      <c r="Q117" s="131" t="e">
        <f>+ROUND(Q116/$F114,4)</f>
        <v>#DIV/0!</v>
      </c>
      <c r="R117" s="103" t="e">
        <f>+IF(Q117&gt;=95%,"OK","NO OK")</f>
        <v>#DIV/0!</v>
      </c>
      <c r="S117" s="106"/>
      <c r="T117" s="131" t="e">
        <f>+ROUND(T116/$F114,4)</f>
        <v>#DIV/0!</v>
      </c>
      <c r="U117" s="103" t="e">
        <f>+IF(T117&gt;=95%,"OK","NO OK")</f>
        <v>#DIV/0!</v>
      </c>
      <c r="V117" s="106"/>
      <c r="W117" s="131" t="e">
        <f>+ROUND(W116/$F114,4)</f>
        <v>#DIV/0!</v>
      </c>
      <c r="X117" s="103" t="e">
        <f>+IF(W117&gt;=95%,"OK","NO OK")</f>
        <v>#DIV/0!</v>
      </c>
      <c r="Y117" s="7"/>
    </row>
    <row r="118" spans="1:25" x14ac:dyDescent="0.25">
      <c r="A118" s="106"/>
      <c r="B118" s="130" t="s">
        <v>124</v>
      </c>
      <c r="C118" s="106"/>
      <c r="D118" s="106"/>
      <c r="E118" s="106"/>
      <c r="F118" s="106"/>
      <c r="G118" s="106"/>
      <c r="H118" s="118">
        <v>0</v>
      </c>
      <c r="I118" s="106"/>
      <c r="J118" s="106"/>
      <c r="K118" s="118">
        <v>0</v>
      </c>
      <c r="L118" s="106"/>
      <c r="M118" s="106"/>
      <c r="N118" s="118">
        <v>0</v>
      </c>
      <c r="O118" s="106"/>
      <c r="P118" s="106"/>
      <c r="Q118" s="118">
        <v>0</v>
      </c>
      <c r="R118" s="106"/>
      <c r="S118" s="106"/>
      <c r="T118" s="118">
        <v>0</v>
      </c>
      <c r="U118" s="106"/>
      <c r="V118" s="106"/>
      <c r="W118" s="118">
        <v>0</v>
      </c>
      <c r="X118" s="106"/>
      <c r="Y118" s="7"/>
    </row>
    <row r="119" spans="1:25" x14ac:dyDescent="0.25">
      <c r="A119" s="106"/>
      <c r="B119" s="130" t="s">
        <v>125</v>
      </c>
      <c r="C119" s="106"/>
      <c r="D119" s="106"/>
      <c r="E119" s="106"/>
      <c r="F119" s="106"/>
      <c r="G119" s="106"/>
      <c r="H119" s="118">
        <f>+ABS(H116-H118)</f>
        <v>0</v>
      </c>
      <c r="I119" s="106"/>
      <c r="J119" s="106"/>
      <c r="K119" s="118">
        <f>+ABS(K116-K118)</f>
        <v>0</v>
      </c>
      <c r="L119" s="106"/>
      <c r="M119" s="106"/>
      <c r="N119" s="118">
        <f>+ABS(N116-N118)</f>
        <v>0</v>
      </c>
      <c r="O119" s="106"/>
      <c r="P119" s="106"/>
      <c r="Q119" s="118">
        <f>+ABS(Q116-Q118)</f>
        <v>0</v>
      </c>
      <c r="R119" s="106"/>
      <c r="S119" s="106"/>
      <c r="T119" s="118">
        <f>+ABS(T116-T118)</f>
        <v>0</v>
      </c>
      <c r="U119" s="106"/>
      <c r="V119" s="106"/>
      <c r="W119" s="118">
        <f>+ABS(W116-W118)</f>
        <v>0</v>
      </c>
      <c r="X119" s="106"/>
      <c r="Y119" s="7"/>
    </row>
    <row r="120" spans="1:25" ht="15" x14ac:dyDescent="0.25">
      <c r="A120" s="106"/>
      <c r="B120" s="130" t="s">
        <v>126</v>
      </c>
      <c r="C120" s="106"/>
      <c r="D120" s="106"/>
      <c r="E120" s="106"/>
      <c r="F120" s="106"/>
      <c r="G120" s="106"/>
      <c r="H120" s="177" t="e">
        <f>+H119/H118</f>
        <v>#DIV/0!</v>
      </c>
      <c r="I120" s="105" t="e">
        <f>+IF(H120&gt;0.1%,"NO OK","OK")</f>
        <v>#DIV/0!</v>
      </c>
      <c r="J120" s="106"/>
      <c r="K120" s="177" t="e">
        <f>+K119/K118</f>
        <v>#DIV/0!</v>
      </c>
      <c r="L120" s="105" t="e">
        <f>+IF(K120&gt;0.1%,"NO OK","OK")</f>
        <v>#DIV/0!</v>
      </c>
      <c r="M120" s="106"/>
      <c r="N120" s="177" t="e">
        <f>+N119/N118</f>
        <v>#DIV/0!</v>
      </c>
      <c r="O120" s="105" t="e">
        <f>+IF(N120&gt;0.1%,"NO OK","OK")</f>
        <v>#DIV/0!</v>
      </c>
      <c r="P120" s="106"/>
      <c r="Q120" s="177" t="e">
        <f>+Q119/Q118</f>
        <v>#DIV/0!</v>
      </c>
      <c r="R120" s="105" t="e">
        <f>+IF(Q120&gt;0.1%,"NO OK","OK")</f>
        <v>#DIV/0!</v>
      </c>
      <c r="S120" s="106"/>
      <c r="T120" s="177" t="e">
        <f>+T119/T118</f>
        <v>#DIV/0!</v>
      </c>
      <c r="U120" s="105" t="e">
        <f>+IF(T120&gt;0.1%,"NO OK","OK")</f>
        <v>#DIV/0!</v>
      </c>
      <c r="V120" s="106"/>
      <c r="W120" s="177" t="e">
        <f>+W119/W118</f>
        <v>#DIV/0!</v>
      </c>
      <c r="X120" s="105" t="e">
        <f>+IF(W120&gt;0.1%,"NO OK","OK")</f>
        <v>#DIV/0!</v>
      </c>
      <c r="Y120" s="7"/>
    </row>
    <row r="121" spans="1:25" ht="15" x14ac:dyDescent="0.25">
      <c r="A121" s="106"/>
      <c r="B121" s="130" t="s">
        <v>127</v>
      </c>
      <c r="C121" s="106"/>
      <c r="D121" s="106"/>
      <c r="E121" s="106"/>
      <c r="F121" s="106"/>
      <c r="G121" s="106"/>
      <c r="H121" s="106"/>
      <c r="I121" s="105" t="s">
        <v>89</v>
      </c>
      <c r="J121" s="106"/>
      <c r="K121" s="106"/>
      <c r="L121" s="105" t="s">
        <v>89</v>
      </c>
      <c r="M121" s="106"/>
      <c r="N121" s="106"/>
      <c r="O121" s="105" t="s">
        <v>89</v>
      </c>
      <c r="P121" s="106"/>
      <c r="Q121" s="106"/>
      <c r="R121" s="105" t="s">
        <v>89</v>
      </c>
      <c r="S121" s="106"/>
      <c r="T121" s="106"/>
      <c r="U121" s="105" t="s">
        <v>89</v>
      </c>
      <c r="V121" s="106"/>
      <c r="W121" s="106"/>
      <c r="X121" s="105" t="s">
        <v>89</v>
      </c>
      <c r="Y121" s="7"/>
    </row>
    <row r="122" spans="1:25" ht="15" x14ac:dyDescent="0.25">
      <c r="A122" s="106"/>
      <c r="B122" s="130" t="s">
        <v>128</v>
      </c>
      <c r="C122" s="106"/>
      <c r="D122" s="106"/>
      <c r="E122" s="106"/>
      <c r="F122" s="106"/>
      <c r="G122" s="374" t="e">
        <f>+IF(I116="OK",IF(I117="OK",IF(I120="OK",IF(I121="OK",IF(I112="OK","SI","NO"),"NO"),"NO"),"NO"),"NO")</f>
        <v>#DIV/0!</v>
      </c>
      <c r="H122" s="375"/>
      <c r="I122" s="376"/>
      <c r="J122" s="374" t="e">
        <f>+IF(L116="OK",IF(L117="OK",IF(L120="OK",IF(L121="OK",IF(L112="OK","SI","NO"),"NO"),"NO"),"NO"),"NO")</f>
        <v>#DIV/0!</v>
      </c>
      <c r="K122" s="375"/>
      <c r="L122" s="376"/>
      <c r="M122" s="374" t="e">
        <f>+IF(O116="OK",IF(O117="OK",IF(O120="OK",IF(O121="OK",IF(O112="OK","SI","NO"),"NO"),"NO"),"NO"),"NO")</f>
        <v>#DIV/0!</v>
      </c>
      <c r="N122" s="375"/>
      <c r="O122" s="376"/>
      <c r="P122" s="374" t="e">
        <f>+IF(R116="OK",IF(R117="OK",IF(R120="OK",IF(R121="OK",IF(R112="OK","SI","NO"),"NO"),"NO"),"NO"),"NO")</f>
        <v>#DIV/0!</v>
      </c>
      <c r="Q122" s="375"/>
      <c r="R122" s="376"/>
      <c r="S122" s="374" t="e">
        <f>+IF(U116="OK",IF(U117="OK",IF(U120="OK",IF(U121="OK",IF(U112="OK","SI","NO"),"NO"),"NO"),"NO"),"NO")</f>
        <v>#DIV/0!</v>
      </c>
      <c r="T122" s="375"/>
      <c r="U122" s="376"/>
      <c r="V122" s="374" t="e">
        <f>+IF(X116="OK",IF(X117="OK",IF(X120="OK",IF(X121="OK",IF(X112="OK","SI","NO"),"NO"),"NO"),"NO"),"NO")</f>
        <v>#DIV/0!</v>
      </c>
      <c r="W122" s="375"/>
      <c r="X122" s="376"/>
      <c r="Y122" s="7"/>
    </row>
    <row r="123" spans="1:25" x14ac:dyDescent="0.25">
      <c r="Y123" s="7"/>
    </row>
    <row r="124" spans="1:25" ht="15.75" x14ac:dyDescent="0.25">
      <c r="B124" s="83" t="s">
        <v>110</v>
      </c>
      <c r="G124" s="83"/>
      <c r="H124" s="91"/>
      <c r="I124" s="91"/>
      <c r="J124" s="83"/>
      <c r="K124" s="91"/>
      <c r="L124" s="91"/>
      <c r="M124" s="83"/>
      <c r="N124" s="91"/>
      <c r="O124" s="91"/>
      <c r="P124" s="83"/>
      <c r="Q124" s="91"/>
      <c r="R124" s="91"/>
      <c r="S124" s="83"/>
      <c r="T124" s="91"/>
      <c r="U124" s="91"/>
      <c r="V124" s="83"/>
      <c r="W124" s="91"/>
      <c r="X124" s="91"/>
      <c r="Y124" s="7"/>
    </row>
    <row r="125" spans="1:25" x14ac:dyDescent="0.25">
      <c r="G125" s="90"/>
      <c r="H125" s="91"/>
      <c r="I125" s="91"/>
      <c r="J125" s="90"/>
      <c r="K125" s="91"/>
      <c r="L125" s="91"/>
      <c r="M125" s="90"/>
      <c r="N125" s="91"/>
      <c r="O125" s="91"/>
      <c r="P125" s="90"/>
      <c r="Q125" s="91"/>
      <c r="R125" s="91"/>
      <c r="S125" s="90"/>
      <c r="T125" s="91"/>
      <c r="U125" s="91"/>
      <c r="V125" s="90"/>
      <c r="W125" s="91"/>
      <c r="X125" s="91"/>
    </row>
    <row r="126" spans="1:25" x14ac:dyDescent="0.25">
      <c r="G126" s="90"/>
      <c r="H126" s="91"/>
      <c r="I126" s="91"/>
      <c r="J126" s="90"/>
      <c r="K126" s="91"/>
      <c r="L126" s="91"/>
      <c r="M126" s="90"/>
      <c r="N126" s="91"/>
      <c r="O126" s="91"/>
      <c r="P126" s="90"/>
      <c r="Q126" s="91"/>
      <c r="R126" s="91"/>
      <c r="S126" s="90"/>
      <c r="T126" s="91"/>
      <c r="U126" s="91"/>
      <c r="V126" s="90"/>
      <c r="W126" s="91"/>
      <c r="X126" s="91"/>
    </row>
    <row r="127" spans="1:25" x14ac:dyDescent="0.25">
      <c r="G127" s="90"/>
      <c r="H127" s="91"/>
      <c r="I127" s="91"/>
      <c r="J127" s="90"/>
      <c r="K127" s="91"/>
      <c r="L127" s="91"/>
      <c r="M127" s="90"/>
      <c r="N127" s="91"/>
      <c r="O127" s="91"/>
      <c r="P127" s="90"/>
      <c r="Q127" s="91"/>
      <c r="R127" s="91"/>
      <c r="S127" s="90"/>
      <c r="T127" s="91"/>
      <c r="U127" s="91"/>
      <c r="V127" s="90"/>
      <c r="W127" s="91"/>
      <c r="X127" s="91"/>
    </row>
    <row r="128" spans="1:25" ht="15.75" x14ac:dyDescent="0.25">
      <c r="B128" s="93" t="s">
        <v>111</v>
      </c>
      <c r="C128" s="93"/>
      <c r="G128" s="93"/>
      <c r="H128" s="91"/>
      <c r="I128" s="93"/>
      <c r="J128" s="93"/>
      <c r="K128" s="91"/>
      <c r="L128" s="93"/>
      <c r="M128" s="93"/>
      <c r="N128" s="91"/>
      <c r="O128" s="93"/>
      <c r="P128" s="93"/>
      <c r="Q128" s="91"/>
      <c r="R128" s="93"/>
      <c r="S128" s="93"/>
      <c r="T128" s="91"/>
      <c r="U128" s="93"/>
      <c r="V128" s="93"/>
      <c r="W128" s="91"/>
      <c r="X128" s="93"/>
    </row>
    <row r="129" spans="2:24" ht="15.75" x14ac:dyDescent="0.25">
      <c r="B129" s="94" t="s">
        <v>148</v>
      </c>
      <c r="C129" s="94"/>
      <c r="G129" s="94"/>
      <c r="H129" s="91"/>
      <c r="I129" s="94"/>
      <c r="J129" s="94"/>
      <c r="K129" s="91"/>
      <c r="L129" s="94"/>
      <c r="M129" s="94"/>
      <c r="N129" s="91"/>
      <c r="O129" s="94"/>
      <c r="P129" s="94"/>
      <c r="Q129" s="91"/>
      <c r="R129" s="94"/>
      <c r="S129" s="94"/>
      <c r="T129" s="91"/>
      <c r="U129" s="94"/>
      <c r="V129" s="94"/>
      <c r="W129" s="91"/>
      <c r="X129" s="94"/>
    </row>
    <row r="130" spans="2:24" ht="15.75" x14ac:dyDescent="0.25">
      <c r="B130" s="94"/>
      <c r="G130" s="94"/>
      <c r="H130" s="91"/>
      <c r="I130" s="91"/>
      <c r="J130" s="94"/>
      <c r="K130" s="91"/>
      <c r="L130" s="91"/>
      <c r="M130" s="94"/>
      <c r="N130" s="91"/>
      <c r="O130" s="91"/>
      <c r="P130" s="94"/>
      <c r="Q130" s="91"/>
      <c r="R130" s="91"/>
      <c r="S130" s="94"/>
      <c r="T130" s="91"/>
      <c r="U130" s="91"/>
      <c r="V130" s="94"/>
      <c r="W130" s="91"/>
      <c r="X130" s="91"/>
    </row>
    <row r="131" spans="2:24" ht="15.75" x14ac:dyDescent="0.25">
      <c r="B131" s="94"/>
      <c r="G131" s="94"/>
      <c r="H131" s="95"/>
      <c r="I131" s="95"/>
      <c r="J131" s="94"/>
      <c r="K131" s="95"/>
      <c r="L131" s="95"/>
      <c r="M131" s="94"/>
      <c r="N131" s="95"/>
      <c r="O131" s="95"/>
      <c r="P131" s="94"/>
      <c r="Q131" s="95"/>
      <c r="R131" s="95"/>
      <c r="S131" s="94"/>
      <c r="T131" s="95"/>
      <c r="U131" s="95"/>
      <c r="V131" s="94"/>
      <c r="W131" s="95"/>
      <c r="X131" s="95"/>
    </row>
    <row r="132" spans="2:24" ht="15.75" x14ac:dyDescent="0.25">
      <c r="B132" s="94"/>
      <c r="G132" s="94"/>
      <c r="H132" s="95"/>
      <c r="I132" s="95"/>
      <c r="J132" s="94"/>
      <c r="K132" s="95"/>
      <c r="L132" s="95"/>
      <c r="M132" s="94"/>
      <c r="N132" s="95"/>
      <c r="O132" s="95"/>
      <c r="P132" s="94"/>
      <c r="Q132" s="95"/>
      <c r="R132" s="95"/>
      <c r="S132" s="94"/>
      <c r="T132" s="95"/>
      <c r="U132" s="95"/>
      <c r="V132" s="94"/>
      <c r="W132" s="95"/>
      <c r="X132" s="95"/>
    </row>
    <row r="133" spans="2:24" ht="15.75" x14ac:dyDescent="0.25">
      <c r="B133" s="93" t="s">
        <v>112</v>
      </c>
      <c r="C133" s="93"/>
      <c r="G133" s="93"/>
      <c r="H133" s="93"/>
      <c r="I133" s="93"/>
      <c r="J133" s="93"/>
      <c r="K133" s="93"/>
      <c r="L133" s="93"/>
      <c r="M133" s="93"/>
      <c r="N133" s="93"/>
      <c r="O133" s="93"/>
      <c r="P133" s="93"/>
      <c r="Q133" s="93"/>
      <c r="R133" s="93"/>
      <c r="S133" s="93"/>
      <c r="T133" s="93"/>
      <c r="U133" s="93"/>
      <c r="V133" s="93"/>
      <c r="W133" s="93"/>
      <c r="X133" s="93"/>
    </row>
    <row r="134" spans="2:24" ht="15.75" x14ac:dyDescent="0.25">
      <c r="B134" s="94" t="s">
        <v>113</v>
      </c>
      <c r="C134" s="94"/>
      <c r="G134" s="94"/>
      <c r="H134" s="95"/>
      <c r="I134" s="95"/>
      <c r="J134" s="94"/>
      <c r="K134" s="95"/>
      <c r="L134" s="95"/>
      <c r="M134" s="94"/>
      <c r="N134" s="95"/>
      <c r="O134" s="95"/>
      <c r="P134" s="94"/>
      <c r="Q134" s="95"/>
      <c r="R134" s="95"/>
      <c r="S134" s="94"/>
      <c r="T134" s="95"/>
      <c r="U134" s="95"/>
      <c r="V134" s="94"/>
      <c r="W134" s="95"/>
      <c r="X134" s="95"/>
    </row>
    <row r="135" spans="2:24" ht="15.75" x14ac:dyDescent="0.25">
      <c r="B135" s="94" t="s">
        <v>114</v>
      </c>
      <c r="G135" s="94"/>
      <c r="H135" s="95"/>
      <c r="I135" s="95"/>
      <c r="J135" s="94"/>
      <c r="K135" s="95"/>
      <c r="L135" s="95"/>
      <c r="M135" s="94"/>
      <c r="N135" s="95"/>
      <c r="O135" s="95"/>
      <c r="P135" s="94"/>
      <c r="Q135" s="95"/>
      <c r="R135" s="95"/>
      <c r="S135" s="94"/>
      <c r="T135" s="95"/>
      <c r="U135" s="95"/>
      <c r="V135" s="94"/>
      <c r="W135" s="95"/>
      <c r="X135" s="95"/>
    </row>
  </sheetData>
  <mergeCells count="35">
    <mergeCell ref="A6:F6"/>
    <mergeCell ref="G6:G7"/>
    <mergeCell ref="H6:H7"/>
    <mergeCell ref="A1:F1"/>
    <mergeCell ref="A2:F2"/>
    <mergeCell ref="A3:F4"/>
    <mergeCell ref="G3:I4"/>
    <mergeCell ref="A5:F5"/>
    <mergeCell ref="G5:I5"/>
    <mergeCell ref="M3:O4"/>
    <mergeCell ref="M5:O5"/>
    <mergeCell ref="N6:N7"/>
    <mergeCell ref="G122:I122"/>
    <mergeCell ref="J122:L122"/>
    <mergeCell ref="M122:O122"/>
    <mergeCell ref="M6:M7"/>
    <mergeCell ref="J3:L4"/>
    <mergeCell ref="J5:L5"/>
    <mergeCell ref="J6:J7"/>
    <mergeCell ref="K6:K7"/>
    <mergeCell ref="P3:R4"/>
    <mergeCell ref="P5:R5"/>
    <mergeCell ref="P6:P7"/>
    <mergeCell ref="Q6:Q7"/>
    <mergeCell ref="P122:R122"/>
    <mergeCell ref="S3:U4"/>
    <mergeCell ref="S5:U5"/>
    <mergeCell ref="S6:S7"/>
    <mergeCell ref="T6:T7"/>
    <mergeCell ref="S122:U122"/>
    <mergeCell ref="V3:X4"/>
    <mergeCell ref="V5:X5"/>
    <mergeCell ref="V6:V7"/>
    <mergeCell ref="W6:W7"/>
    <mergeCell ref="V122:X122"/>
  </mergeCells>
  <conditionalFormatting sqref="I9 I107 I11 I13 I15 I17 I19 I21 I23 I25 I27 I29 I31 I33 I35 I37 I39 I41 I43 I45 I47 I49 I51 I53 I55 I57 I59 I61 I63 I65 I67 I69 I71 I73 I75 I77 I79 I81 I83 I85 I87 I89 I91 I93 I95 I97 I99 I101 I103 I105">
    <cfRule type="containsText" dxfId="46" priority="170" operator="containsText" text="NO OK">
      <formula>NOT(ISERROR(SEARCH("NO OK",I9)))</formula>
    </cfRule>
  </conditionalFormatting>
  <conditionalFormatting sqref="I120">
    <cfRule type="containsText" dxfId="45" priority="169" operator="containsText" text="NO OK">
      <formula>NOT(ISERROR(SEARCH("NO OK",I120)))</formula>
    </cfRule>
  </conditionalFormatting>
  <conditionalFormatting sqref="I116:I117">
    <cfRule type="containsText" dxfId="44" priority="168" operator="containsText" text="NO OK">
      <formula>NOT(ISERROR(SEARCH("NO OK",I116)))</formula>
    </cfRule>
  </conditionalFormatting>
  <conditionalFormatting sqref="I121">
    <cfRule type="containsText" dxfId="43" priority="167" operator="containsText" text="NO OK">
      <formula>NOT(ISERROR(SEARCH("NO OK",I121)))</formula>
    </cfRule>
  </conditionalFormatting>
  <conditionalFormatting sqref="I112">
    <cfRule type="cellIs" dxfId="42" priority="159" operator="equal">
      <formula>"NO OK"</formula>
    </cfRule>
  </conditionalFormatting>
  <conditionalFormatting sqref="G122">
    <cfRule type="containsText" dxfId="41" priority="156" operator="containsText" text="NO">
      <formula>NOT(ISERROR(SEARCH("NO",G122)))</formula>
    </cfRule>
  </conditionalFormatting>
  <conditionalFormatting sqref="L9 L107 L11 L13 L15 L17 L19 L21 L23 L25 L27 L29 L31 L33 L35 L37 L39 L41 L43 L45 L47 L49 L51 L53 L55 L57 L59 L61 L63 L65 L67 L69 L71 L73 L75 L77 L79 L81 L83 L85 L87 L89 L91 L93 L95 L97 L99 L101 L103 L105">
    <cfRule type="containsText" dxfId="40" priority="84" operator="containsText" text="NO OK">
      <formula>NOT(ISERROR(SEARCH("NO OK",L9)))</formula>
    </cfRule>
  </conditionalFormatting>
  <conditionalFormatting sqref="L120">
    <cfRule type="containsText" dxfId="39" priority="83" operator="containsText" text="NO OK">
      <formula>NOT(ISERROR(SEARCH("NO OK",L120)))</formula>
    </cfRule>
  </conditionalFormatting>
  <conditionalFormatting sqref="L116:L117">
    <cfRule type="containsText" dxfId="38" priority="82" operator="containsText" text="NO OK">
      <formula>NOT(ISERROR(SEARCH("NO OK",L116)))</formula>
    </cfRule>
  </conditionalFormatting>
  <conditionalFormatting sqref="L121">
    <cfRule type="containsText" dxfId="37" priority="81" operator="containsText" text="NO OK">
      <formula>NOT(ISERROR(SEARCH("NO OK",L121)))</formula>
    </cfRule>
  </conditionalFormatting>
  <conditionalFormatting sqref="L112">
    <cfRule type="cellIs" dxfId="36" priority="80" operator="equal">
      <formula>"NO OK"</formula>
    </cfRule>
  </conditionalFormatting>
  <conditionalFormatting sqref="J122">
    <cfRule type="containsText" dxfId="35" priority="79" operator="containsText" text="NO">
      <formula>NOT(ISERROR(SEARCH("NO",J122)))</formula>
    </cfRule>
  </conditionalFormatting>
  <conditionalFormatting sqref="O9 O107 O11 O13 O15 O17 O19 O21 O23 O25 O27 O29 O31 O33 O35 O37 O39 O41 O43 O45 O47 O49 O51 O53 O55 O57 O59 O61 O63 O65 O67 O69 O71 O73 O75 O77 O79 O81 O83 O85 O87 O89 O91 O93 O95 O97 O99 O101 O103 O105">
    <cfRule type="containsText" dxfId="34" priority="69" operator="containsText" text="NO OK">
      <formula>NOT(ISERROR(SEARCH("NO OK",O9)))</formula>
    </cfRule>
  </conditionalFormatting>
  <conditionalFormatting sqref="O120">
    <cfRule type="containsText" dxfId="33" priority="68" operator="containsText" text="NO OK">
      <formula>NOT(ISERROR(SEARCH("NO OK",O120)))</formula>
    </cfRule>
  </conditionalFormatting>
  <conditionalFormatting sqref="O116:O117">
    <cfRule type="containsText" dxfId="32" priority="67" operator="containsText" text="NO OK">
      <formula>NOT(ISERROR(SEARCH("NO OK",O116)))</formula>
    </cfRule>
  </conditionalFormatting>
  <conditionalFormatting sqref="O121">
    <cfRule type="containsText" dxfId="31" priority="66" operator="containsText" text="NO OK">
      <formula>NOT(ISERROR(SEARCH("NO OK",O121)))</formula>
    </cfRule>
  </conditionalFormatting>
  <conditionalFormatting sqref="O112">
    <cfRule type="cellIs" dxfId="30" priority="65" operator="equal">
      <formula>"NO OK"</formula>
    </cfRule>
  </conditionalFormatting>
  <conditionalFormatting sqref="M122">
    <cfRule type="containsText" dxfId="29" priority="64" operator="containsText" text="NO">
      <formula>NOT(ISERROR(SEARCH("NO",M122)))</formula>
    </cfRule>
  </conditionalFormatting>
  <conditionalFormatting sqref="R9 R107 R11 R13 R15 R17 R19 R21 R23 R25 R27 R29 R31 R33 R35 R37 R39 R41 R43 R45 R47 R49 R51 R53 R55 R57 R59 R61 R63 R65 R67 R69 R71 R73 R75 R77 R79 R81 R83 R85 R87 R89 R91 R93 R95 R97 R99 R101 R103 R105">
    <cfRule type="containsText" dxfId="28" priority="54" operator="containsText" text="NO OK">
      <formula>NOT(ISERROR(SEARCH("NO OK",R9)))</formula>
    </cfRule>
  </conditionalFormatting>
  <conditionalFormatting sqref="R120">
    <cfRule type="containsText" dxfId="27" priority="53" operator="containsText" text="NO OK">
      <formula>NOT(ISERROR(SEARCH("NO OK",R120)))</formula>
    </cfRule>
  </conditionalFormatting>
  <conditionalFormatting sqref="R116:R117">
    <cfRule type="containsText" dxfId="26" priority="52" operator="containsText" text="NO OK">
      <formula>NOT(ISERROR(SEARCH("NO OK",R116)))</formula>
    </cfRule>
  </conditionalFormatting>
  <conditionalFormatting sqref="R121">
    <cfRule type="containsText" dxfId="25" priority="51" operator="containsText" text="NO OK">
      <formula>NOT(ISERROR(SEARCH("NO OK",R121)))</formula>
    </cfRule>
  </conditionalFormatting>
  <conditionalFormatting sqref="R112">
    <cfRule type="cellIs" dxfId="24" priority="50" operator="equal">
      <formula>"NO OK"</formula>
    </cfRule>
  </conditionalFormatting>
  <conditionalFormatting sqref="P122">
    <cfRule type="containsText" dxfId="23" priority="49" operator="containsText" text="NO">
      <formula>NOT(ISERROR(SEARCH("NO",P122)))</formula>
    </cfRule>
  </conditionalFormatting>
  <conditionalFormatting sqref="G122:R122">
    <cfRule type="containsText" dxfId="22" priority="39" operator="containsText" text="SI">
      <formula>NOT(ISERROR(SEARCH("SI",G122)))</formula>
    </cfRule>
  </conditionalFormatting>
  <conditionalFormatting sqref="U9 U107 U11 U13 U15 U17 U19 U21 U23 U25 U27 U29 U31 U33 U35 U37 U39 U41 U43 U45 U47 U49 U51 U53 U55 U57 U59 U61 U63 U65 U67 U69 U71 U73 U75 U77 U79 U81 U83 U85 U87 U89 U91 U93 U95 U97 U99 U101 U103 U105">
    <cfRule type="containsText" dxfId="21" priority="38" operator="containsText" text="NO OK">
      <formula>NOT(ISERROR(SEARCH("NO OK",U9)))</formula>
    </cfRule>
  </conditionalFormatting>
  <conditionalFormatting sqref="U120">
    <cfRule type="containsText" dxfId="20" priority="37" operator="containsText" text="NO OK">
      <formula>NOT(ISERROR(SEARCH("NO OK",U120)))</formula>
    </cfRule>
  </conditionalFormatting>
  <conditionalFormatting sqref="U116:U117">
    <cfRule type="containsText" dxfId="19" priority="36" operator="containsText" text="NO OK">
      <formula>NOT(ISERROR(SEARCH("NO OK",U116)))</formula>
    </cfRule>
  </conditionalFormatting>
  <conditionalFormatting sqref="U121">
    <cfRule type="containsText" dxfId="18" priority="35" operator="containsText" text="NO OK">
      <formula>NOT(ISERROR(SEARCH("NO OK",U121)))</formula>
    </cfRule>
  </conditionalFormatting>
  <conditionalFormatting sqref="U112">
    <cfRule type="cellIs" dxfId="17" priority="34" operator="equal">
      <formula>"NO OK"</formula>
    </cfRule>
  </conditionalFormatting>
  <conditionalFormatting sqref="S122">
    <cfRule type="containsText" dxfId="16" priority="33" operator="containsText" text="NO">
      <formula>NOT(ISERROR(SEARCH("NO",S122)))</formula>
    </cfRule>
  </conditionalFormatting>
  <conditionalFormatting sqref="S122:U122">
    <cfRule type="containsText" dxfId="15" priority="23" operator="containsText" text="SI">
      <formula>NOT(ISERROR(SEARCH("SI",S122)))</formula>
    </cfRule>
  </conditionalFormatting>
  <conditionalFormatting sqref="X9 X107 X11 X13 X15 X17 X19 X21 X23 X25 X27 X29 X31 X33 X35 X37 X39 X41 X43 X45 X47 X49 X51 X53 X55 X57 X59 X61 X63 X65 X67 X69 X71 X73 X75 X77 X79 X81 X83 X85 X87 X89 X91 X93 X95 X97 X99 X101 X103 X105">
    <cfRule type="containsText" dxfId="14" priority="22" operator="containsText" text="NO OK">
      <formula>NOT(ISERROR(SEARCH("NO OK",X9)))</formula>
    </cfRule>
  </conditionalFormatting>
  <conditionalFormatting sqref="X120">
    <cfRule type="containsText" dxfId="13" priority="21" operator="containsText" text="NO OK">
      <formula>NOT(ISERROR(SEARCH("NO OK",X120)))</formula>
    </cfRule>
  </conditionalFormatting>
  <conditionalFormatting sqref="X116:X117">
    <cfRule type="containsText" dxfId="12" priority="20" operator="containsText" text="NO OK">
      <formula>NOT(ISERROR(SEARCH("NO OK",X116)))</formula>
    </cfRule>
  </conditionalFormatting>
  <conditionalFormatting sqref="X121">
    <cfRule type="containsText" dxfId="11" priority="19" operator="containsText" text="NO OK">
      <formula>NOT(ISERROR(SEARCH("NO OK",X121)))</formula>
    </cfRule>
  </conditionalFormatting>
  <conditionalFormatting sqref="X112">
    <cfRule type="cellIs" dxfId="10" priority="18" operator="equal">
      <formula>"NO OK"</formula>
    </cfRule>
  </conditionalFormatting>
  <conditionalFormatting sqref="V122">
    <cfRule type="containsText" dxfId="9" priority="17" operator="containsText" text="NO">
      <formula>NOT(ISERROR(SEARCH("NO",V122)))</formula>
    </cfRule>
  </conditionalFormatting>
  <conditionalFormatting sqref="V122:X122">
    <cfRule type="containsText" dxfId="8" priority="7" operator="containsText" text="SI">
      <formula>NOT(ISERROR(SEARCH("SI",V122)))</formula>
    </cfRule>
  </conditionalFormatting>
  <conditionalFormatting sqref="I10 I12 I14 I16 I18 I20 I22 I24 I26 I28 I30 I32 I34 I36 I38 I40 I42 I44 I46 I48 I50 I52 I54 I56 I58 I60 I62 I64 I66 I68 I70 I72 I74 I76 I78 I80 I82 I84 I86 I88 I90 I92 I94 I96 I98 I100 I102 I104 I106">
    <cfRule type="containsText" dxfId="7" priority="6" operator="containsText" text="NO OK">
      <formula>NOT(ISERROR(SEARCH("NO OK",I10)))</formula>
    </cfRule>
  </conditionalFormatting>
  <conditionalFormatting sqref="L10 L12 L14 L16 L18 L20 L22 L24 L26 L28 L30 L32 L34 L36 L38 L40 L42 L44 L46 L48 L50 L52 L54 L56 L58 L60 L62 L64 L66 L68 L70 L72 L74 L76 L78 L80 L82 L84 L86 L88 L90 L92 L94 L96 L98 L100 L102 L104 L106">
    <cfRule type="containsText" dxfId="6" priority="5" operator="containsText" text="NO OK">
      <formula>NOT(ISERROR(SEARCH("NO OK",L10)))</formula>
    </cfRule>
  </conditionalFormatting>
  <conditionalFormatting sqref="O10 O12 O14 O16 O18 O20 O22 O24 O26 O28 O30 O32 O34 O36 O38 O40 O42 O44 O46 O48 O50 O52 O54 O56 O58 O60 O62 O64 O66 O68 O70 O72 O74 O76 O78 O80 O82 O84 O86 O88 O90 O92 O94 O96 O98 O100 O102 O104 O106">
    <cfRule type="containsText" dxfId="5" priority="4" operator="containsText" text="NO OK">
      <formula>NOT(ISERROR(SEARCH("NO OK",O10)))</formula>
    </cfRule>
  </conditionalFormatting>
  <conditionalFormatting sqref="R10 R12 R14 R16 R18 R20 R22 R24 R26 R28 R30 R32 R34 R36 R38 R40 R42 R44 R46 R48 R50 R52 R54 R56 R58 R60 R62 R64 R66 R68 R70 R72 R74 R76 R78 R80 R82 R84 R86 R88 R90 R92 R94 R96 R98 R100 R102 R104 R106">
    <cfRule type="containsText" dxfId="4" priority="3" operator="containsText" text="NO OK">
      <formula>NOT(ISERROR(SEARCH("NO OK",R10)))</formula>
    </cfRule>
  </conditionalFormatting>
  <conditionalFormatting sqref="U10 U12 U14 U16 U18 U20 U22 U24 U26 U28 U30 U32 U34 U36 U38 U40 U42 U44 U46 U48 U50 U52 U54 U56 U58 U60 U62 U64 U66 U68 U70 U72 U74 U76 U78 U80 U82 U84 U86 U88 U90 U92 U94 U96 U98 U100 U102 U104 U106">
    <cfRule type="containsText" dxfId="3" priority="2" operator="containsText" text="NO OK">
      <formula>NOT(ISERROR(SEARCH("NO OK",U10)))</formula>
    </cfRule>
  </conditionalFormatting>
  <conditionalFormatting sqref="X10 X12 X14 X16 X18 X20 X22 X24 X26 X28 X30 X32 X34 X36 X38 X40 X42 X44 X46 X48 X50 X52 X54 X56 X58 X60 X62 X64 X66 X68 X70 X72 X74 X76 X78 X80 X82 X84 X86 X88 X90 X92 X94 X96 X98 X100 X102 X104 X106">
    <cfRule type="containsText" dxfId="2" priority="1" operator="containsText" text="NO OK">
      <formula>NOT(ISERROR(SEARCH("NO OK",X10)))</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379" t="s">
        <v>85</v>
      </c>
      <c r="B1" s="379"/>
      <c r="C1" s="379"/>
      <c r="D1" s="379"/>
      <c r="E1" s="379"/>
      <c r="F1" s="379"/>
    </row>
    <row r="2" spans="1:6" x14ac:dyDescent="0.25">
      <c r="A2" s="379"/>
      <c r="B2" s="379"/>
      <c r="C2" s="379"/>
      <c r="D2" s="379"/>
      <c r="E2" s="379"/>
      <c r="F2" s="379"/>
    </row>
    <row r="3" spans="1:6" ht="18" customHeight="1" x14ac:dyDescent="0.25">
      <c r="A3" s="380" t="s">
        <v>63</v>
      </c>
      <c r="B3" s="380"/>
      <c r="C3" s="380"/>
      <c r="D3" s="380"/>
      <c r="E3" s="380"/>
      <c r="F3" s="380"/>
    </row>
    <row r="4" spans="1:6" ht="59.25" customHeight="1" x14ac:dyDescent="0.25">
      <c r="A4" s="380"/>
      <c r="B4" s="380"/>
      <c r="C4" s="380"/>
      <c r="D4" s="380"/>
      <c r="E4" s="380"/>
      <c r="F4" s="380"/>
    </row>
    <row r="5" spans="1:6" x14ac:dyDescent="0.25">
      <c r="A5" s="380"/>
      <c r="B5" s="380"/>
      <c r="C5" s="380"/>
      <c r="D5" s="380"/>
      <c r="E5" s="380"/>
      <c r="F5" s="380"/>
    </row>
    <row r="6" spans="1:6" ht="15" customHeight="1" x14ac:dyDescent="0.25">
      <c r="A6" s="381" t="s">
        <v>88</v>
      </c>
      <c r="B6" s="381"/>
      <c r="C6" s="381"/>
      <c r="D6" s="381"/>
      <c r="E6" s="381"/>
      <c r="F6" s="381"/>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ACTA DE APERTURA</vt:lpstr>
      <vt:lpstr>VERIFICACIÓN JURÍDICA</vt:lpstr>
      <vt:lpstr>VERIFICACIÓN FINANCIERA</vt:lpstr>
      <vt:lpstr>VERIFICACION TECNICA</vt:lpstr>
      <vt:lpstr>VTE</vt:lpstr>
      <vt:lpstr>CORREC. ARITM.</vt:lpstr>
      <vt:lpstr>PROPUESTA ECONOMICA</vt:lpstr>
      <vt:lpstr>'VERIFICACION TECNICA'!Área_de_impresión</vt:lpstr>
      <vt:lpstr>'VERIFICACION TECNICA'!formula</vt:lpstr>
      <vt:lpstr>'VERIFICACION TECNICA'!Títulos_a_imprimir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Windows User</cp:lastModifiedBy>
  <cp:lastPrinted>2019-11-25T16:52:23Z</cp:lastPrinted>
  <dcterms:created xsi:type="dcterms:W3CDTF">2009-02-06T14:59:26Z</dcterms:created>
  <dcterms:modified xsi:type="dcterms:W3CDTF">2019-12-20T00:35:36Z</dcterms:modified>
</cp:coreProperties>
</file>